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26B8F817-09BA-405D-A623-9F46D423347C}" xr6:coauthVersionLast="47" xr6:coauthVersionMax="47" xr10:uidLastSave="{00000000-0000-0000-0000-000000000000}"/>
  <bookViews>
    <workbookView xWindow="-108" yWindow="-108" windowWidth="23256" windowHeight="13896" xr2:uid="{F92BF95D-0C23-4898-AD45-2E253CD1304D}"/>
  </bookViews>
  <sheets>
    <sheet name="How to use" sheetId="3" r:id="rId1"/>
    <sheet name="Format" sheetId="1" r:id="rId2"/>
    <sheet name="Model" sheetId="2" r:id="rId3"/>
    <sheet name="Chart" sheetId="6" r:id="rId4"/>
    <sheet name="Cor tax sim" sheetId="7" r:id="rId5"/>
    <sheet name="DCF" sheetId="8" r:id="rId6"/>
    <sheet name="XX"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 i="6" l="1"/>
  <c r="V9" i="6"/>
  <c r="U9" i="6"/>
  <c r="T9" i="6"/>
  <c r="S9" i="6"/>
  <c r="R9" i="6"/>
  <c r="Q9" i="6"/>
  <c r="P9" i="6"/>
  <c r="O9" i="6"/>
  <c r="N9" i="6"/>
  <c r="BE36" i="2"/>
  <c r="BD36" i="2"/>
  <c r="BC36" i="2"/>
  <c r="BB36" i="2"/>
  <c r="BA36" i="2"/>
  <c r="AZ36" i="2"/>
  <c r="AY36" i="2"/>
  <c r="AX36" i="2"/>
  <c r="AV36" i="2"/>
  <c r="AU36" i="2"/>
  <c r="AT36" i="2"/>
  <c r="AR36" i="2"/>
  <c r="AQ36" i="2"/>
  <c r="AP36" i="2"/>
  <c r="AN36" i="2"/>
  <c r="AM36" i="2"/>
  <c r="AL36" i="2"/>
  <c r="AJ36" i="2"/>
  <c r="AI36" i="2"/>
  <c r="AH36" i="2"/>
  <c r="L36" i="2"/>
  <c r="AW97" i="2"/>
  <c r="AW36" i="2" s="1"/>
  <c r="AS97" i="2"/>
  <c r="AS36" i="2" s="1"/>
  <c r="AO97" i="2"/>
  <c r="AO36" i="2" s="1"/>
  <c r="AK97" i="2"/>
  <c r="AK36" i="2" s="1"/>
  <c r="AB97" i="2"/>
  <c r="AA97" i="2"/>
  <c r="Z97" i="2"/>
  <c r="Y97" i="2"/>
  <c r="X97" i="2"/>
  <c r="W97" i="2"/>
  <c r="V97" i="2"/>
  <c r="U97" i="2"/>
  <c r="T97" i="2"/>
  <c r="S97" i="2"/>
  <c r="R97" i="2"/>
  <c r="Q97" i="2"/>
  <c r="P97" i="2"/>
  <c r="O97" i="2"/>
  <c r="N97" i="2"/>
  <c r="L97" i="2"/>
  <c r="AW115" i="2"/>
  <c r="AS115" i="2"/>
  <c r="AS54" i="2" s="1"/>
  <c r="AO115" i="2"/>
  <c r="AO54" i="2" s="1"/>
  <c r="AK115" i="2"/>
  <c r="AB115" i="2"/>
  <c r="AA115" i="2"/>
  <c r="Z115" i="2"/>
  <c r="Y115" i="2"/>
  <c r="X115" i="2"/>
  <c r="W115" i="2"/>
  <c r="V115" i="2"/>
  <c r="U115" i="2"/>
  <c r="T115" i="2"/>
  <c r="S115" i="2"/>
  <c r="R115" i="2"/>
  <c r="Q115" i="2"/>
  <c r="P115" i="2"/>
  <c r="O115" i="2"/>
  <c r="N115" i="2"/>
  <c r="L115" i="2"/>
  <c r="AW114" i="2"/>
  <c r="AW53" i="2" s="1"/>
  <c r="AS114" i="2"/>
  <c r="AS53" i="2" s="1"/>
  <c r="AO114" i="2"/>
  <c r="AK114" i="2"/>
  <c r="AK53" i="2" s="1"/>
  <c r="AB114" i="2"/>
  <c r="AA114" i="2"/>
  <c r="Z114" i="2"/>
  <c r="Y114" i="2"/>
  <c r="X114" i="2"/>
  <c r="W114" i="2"/>
  <c r="V114" i="2"/>
  <c r="U114" i="2"/>
  <c r="T114" i="2"/>
  <c r="S114" i="2"/>
  <c r="R114" i="2"/>
  <c r="Q114" i="2"/>
  <c r="P114" i="2"/>
  <c r="O114" i="2"/>
  <c r="N114" i="2"/>
  <c r="L114" i="2"/>
  <c r="AW113" i="2"/>
  <c r="AW52" i="2" s="1"/>
  <c r="AS113" i="2"/>
  <c r="AS52" i="2" s="1"/>
  <c r="AO113" i="2"/>
  <c r="AO52" i="2" s="1"/>
  <c r="AK113" i="2"/>
  <c r="AK52" i="2" s="1"/>
  <c r="AB113" i="2"/>
  <c r="AA113" i="2"/>
  <c r="Z113" i="2"/>
  <c r="Y113" i="2"/>
  <c r="X113" i="2"/>
  <c r="W113" i="2"/>
  <c r="V113" i="2"/>
  <c r="U113" i="2"/>
  <c r="T113" i="2"/>
  <c r="S113" i="2"/>
  <c r="R113" i="2"/>
  <c r="Q113" i="2"/>
  <c r="P113" i="2"/>
  <c r="O113" i="2"/>
  <c r="N113" i="2"/>
  <c r="L113" i="2"/>
  <c r="AW112" i="2"/>
  <c r="AW51" i="2" s="1"/>
  <c r="AS112" i="2"/>
  <c r="AS51" i="2" s="1"/>
  <c r="AO112" i="2"/>
  <c r="AO51" i="2" s="1"/>
  <c r="AK112" i="2"/>
  <c r="AK51" i="2" s="1"/>
  <c r="AB112" i="2"/>
  <c r="AA112" i="2"/>
  <c r="Z112" i="2"/>
  <c r="Y112" i="2"/>
  <c r="X112" i="2"/>
  <c r="W112" i="2"/>
  <c r="V112" i="2"/>
  <c r="U112" i="2"/>
  <c r="T112" i="2"/>
  <c r="S112" i="2"/>
  <c r="R112" i="2"/>
  <c r="Q112" i="2"/>
  <c r="P112" i="2"/>
  <c r="O112" i="2"/>
  <c r="N112" i="2"/>
  <c r="L112" i="2"/>
  <c r="AW111" i="2"/>
  <c r="AW50" i="2" s="1"/>
  <c r="AS111" i="2"/>
  <c r="AS50" i="2" s="1"/>
  <c r="AO111" i="2"/>
  <c r="AO50" i="2" s="1"/>
  <c r="AK111" i="2"/>
  <c r="AK50" i="2" s="1"/>
  <c r="AB111" i="2"/>
  <c r="AA111" i="2"/>
  <c r="Z111" i="2"/>
  <c r="Y111" i="2"/>
  <c r="X111" i="2"/>
  <c r="W111" i="2"/>
  <c r="V111" i="2"/>
  <c r="U111" i="2"/>
  <c r="T111" i="2"/>
  <c r="S111" i="2"/>
  <c r="R111" i="2"/>
  <c r="Q111" i="2"/>
  <c r="P111" i="2"/>
  <c r="O111" i="2"/>
  <c r="N111" i="2"/>
  <c r="L111" i="2"/>
  <c r="AW110" i="2"/>
  <c r="AW49" i="2" s="1"/>
  <c r="AS110" i="2"/>
  <c r="AS49" i="2" s="1"/>
  <c r="AO110" i="2"/>
  <c r="AK110" i="2"/>
  <c r="AK49" i="2" s="1"/>
  <c r="AB110" i="2"/>
  <c r="AA110" i="2"/>
  <c r="Z110" i="2"/>
  <c r="Y110" i="2"/>
  <c r="X110" i="2"/>
  <c r="W110" i="2"/>
  <c r="V110" i="2"/>
  <c r="U110" i="2"/>
  <c r="T110" i="2"/>
  <c r="S110" i="2"/>
  <c r="R110" i="2"/>
  <c r="Q110" i="2"/>
  <c r="P110" i="2"/>
  <c r="O110" i="2"/>
  <c r="N110" i="2"/>
  <c r="L110" i="2"/>
  <c r="BE54" i="2"/>
  <c r="BD54" i="2"/>
  <c r="BC54" i="2"/>
  <c r="BB54" i="2"/>
  <c r="BA54" i="2"/>
  <c r="AZ54" i="2"/>
  <c r="AY54" i="2"/>
  <c r="AX54" i="2"/>
  <c r="AW54" i="2"/>
  <c r="AV54" i="2"/>
  <c r="AU54" i="2"/>
  <c r="AT54" i="2"/>
  <c r="AR54" i="2"/>
  <c r="AQ54" i="2"/>
  <c r="AP54" i="2"/>
  <c r="AN54" i="2"/>
  <c r="AM54" i="2"/>
  <c r="AL54" i="2"/>
  <c r="AK54" i="2"/>
  <c r="AJ54" i="2"/>
  <c r="AI54" i="2"/>
  <c r="AH54" i="2"/>
  <c r="L54" i="2"/>
  <c r="BE53" i="2"/>
  <c r="BD53" i="2"/>
  <c r="BC53" i="2"/>
  <c r="BB53" i="2"/>
  <c r="BA53" i="2"/>
  <c r="AZ53" i="2"/>
  <c r="AY53" i="2"/>
  <c r="AX53" i="2"/>
  <c r="AV53" i="2"/>
  <c r="AU53" i="2"/>
  <c r="AT53" i="2"/>
  <c r="AR53" i="2"/>
  <c r="AQ53" i="2"/>
  <c r="AP53" i="2"/>
  <c r="AO53" i="2"/>
  <c r="AN53" i="2"/>
  <c r="AM53" i="2"/>
  <c r="AL53" i="2"/>
  <c r="AJ53" i="2"/>
  <c r="AI53" i="2"/>
  <c r="AH53" i="2"/>
  <c r="L53" i="2"/>
  <c r="BE52" i="2"/>
  <c r="BD52" i="2"/>
  <c r="BC52" i="2"/>
  <c r="BB52" i="2"/>
  <c r="BA52" i="2"/>
  <c r="AZ52" i="2"/>
  <c r="AY52" i="2"/>
  <c r="AX52" i="2"/>
  <c r="AV52" i="2"/>
  <c r="AU52" i="2"/>
  <c r="AT52" i="2"/>
  <c r="AR52" i="2"/>
  <c r="AQ52" i="2"/>
  <c r="AP52" i="2"/>
  <c r="AN52" i="2"/>
  <c r="AM52" i="2"/>
  <c r="AL52" i="2"/>
  <c r="AJ52" i="2"/>
  <c r="AI52" i="2"/>
  <c r="AH52" i="2"/>
  <c r="L52" i="2"/>
  <c r="BE51" i="2"/>
  <c r="BD51" i="2"/>
  <c r="BC51" i="2"/>
  <c r="BB51" i="2"/>
  <c r="BA51" i="2"/>
  <c r="AZ51" i="2"/>
  <c r="AY51" i="2"/>
  <c r="AX51" i="2"/>
  <c r="AV51" i="2"/>
  <c r="AU51" i="2"/>
  <c r="AT51" i="2"/>
  <c r="AR51" i="2"/>
  <c r="AQ51" i="2"/>
  <c r="AP51" i="2"/>
  <c r="AN51" i="2"/>
  <c r="AM51" i="2"/>
  <c r="AL51" i="2"/>
  <c r="AJ51" i="2"/>
  <c r="AI51" i="2"/>
  <c r="AH51" i="2"/>
  <c r="L51" i="2"/>
  <c r="BE50" i="2"/>
  <c r="BD50" i="2"/>
  <c r="BC50" i="2"/>
  <c r="BB50" i="2"/>
  <c r="BA50" i="2"/>
  <c r="AZ50" i="2"/>
  <c r="AY50" i="2"/>
  <c r="AX50" i="2"/>
  <c r="AV50" i="2"/>
  <c r="AU50" i="2"/>
  <c r="AT50" i="2"/>
  <c r="AR50" i="2"/>
  <c r="AQ50" i="2"/>
  <c r="AP50" i="2"/>
  <c r="AN50" i="2"/>
  <c r="AM50" i="2"/>
  <c r="AL50" i="2"/>
  <c r="AJ50" i="2"/>
  <c r="AI50" i="2"/>
  <c r="AH50" i="2"/>
  <c r="L50" i="2"/>
  <c r="BE49" i="2"/>
  <c r="BD49" i="2"/>
  <c r="BC49" i="2"/>
  <c r="BB49" i="2"/>
  <c r="BA49" i="2"/>
  <c r="AZ49" i="2"/>
  <c r="AY49" i="2"/>
  <c r="AX49" i="2"/>
  <c r="AV49" i="2"/>
  <c r="AU49" i="2"/>
  <c r="AT49" i="2"/>
  <c r="AR49" i="2"/>
  <c r="AQ49" i="2"/>
  <c r="AP49" i="2"/>
  <c r="AO49" i="2"/>
  <c r="AN49" i="2"/>
  <c r="AM49" i="2"/>
  <c r="AL49" i="2"/>
  <c r="AJ49" i="2"/>
  <c r="AI49" i="2"/>
  <c r="AH49" i="2"/>
  <c r="L49" i="2"/>
  <c r="AW98" i="2"/>
  <c r="AS98" i="2"/>
  <c r="AS37" i="2" s="1"/>
  <c r="AO98" i="2"/>
  <c r="AO37" i="2" s="1"/>
  <c r="AK98" i="2"/>
  <c r="AK37" i="2" s="1"/>
  <c r="AB98" i="2"/>
  <c r="AA98" i="2"/>
  <c r="Z98" i="2"/>
  <c r="Y98" i="2"/>
  <c r="X98" i="2"/>
  <c r="W98" i="2"/>
  <c r="V98" i="2"/>
  <c r="U98" i="2"/>
  <c r="T98" i="2"/>
  <c r="S98" i="2"/>
  <c r="R98" i="2"/>
  <c r="Q98" i="2"/>
  <c r="P98" i="2"/>
  <c r="O98" i="2"/>
  <c r="N98" i="2"/>
  <c r="L98" i="2"/>
  <c r="AW96" i="2"/>
  <c r="AW35" i="2" s="1"/>
  <c r="AS96" i="2"/>
  <c r="AS35" i="2" s="1"/>
  <c r="AO96" i="2"/>
  <c r="AO35" i="2" s="1"/>
  <c r="AK96" i="2"/>
  <c r="AK35" i="2" s="1"/>
  <c r="AB96" i="2"/>
  <c r="AA96" i="2"/>
  <c r="Z96" i="2"/>
  <c r="Y96" i="2"/>
  <c r="X96" i="2"/>
  <c r="W96" i="2"/>
  <c r="V96" i="2"/>
  <c r="U96" i="2"/>
  <c r="T96" i="2"/>
  <c r="S96" i="2"/>
  <c r="R96" i="2"/>
  <c r="Q96" i="2"/>
  <c r="P96" i="2"/>
  <c r="O96" i="2"/>
  <c r="N96" i="2"/>
  <c r="L96" i="2"/>
  <c r="AW95" i="2"/>
  <c r="AW34" i="2" s="1"/>
  <c r="AS95" i="2"/>
  <c r="AS34" i="2" s="1"/>
  <c r="AO95" i="2"/>
  <c r="AO34" i="2" s="1"/>
  <c r="AK95" i="2"/>
  <c r="AK34" i="2" s="1"/>
  <c r="AB95" i="2"/>
  <c r="AA95" i="2"/>
  <c r="Z95" i="2"/>
  <c r="Y95" i="2"/>
  <c r="X95" i="2"/>
  <c r="W95" i="2"/>
  <c r="V95" i="2"/>
  <c r="U95" i="2"/>
  <c r="T95" i="2"/>
  <c r="S95" i="2"/>
  <c r="R95" i="2"/>
  <c r="Q95" i="2"/>
  <c r="P95" i="2"/>
  <c r="O95" i="2"/>
  <c r="N95" i="2"/>
  <c r="L95" i="2"/>
  <c r="AW94" i="2"/>
  <c r="AW33" i="2" s="1"/>
  <c r="AS94" i="2"/>
  <c r="AS33" i="2" s="1"/>
  <c r="AO94" i="2"/>
  <c r="AO33" i="2" s="1"/>
  <c r="AK94" i="2"/>
  <c r="AK33" i="2" s="1"/>
  <c r="AB94" i="2"/>
  <c r="AA94" i="2"/>
  <c r="Z94" i="2"/>
  <c r="Y94" i="2"/>
  <c r="X94" i="2"/>
  <c r="W94" i="2"/>
  <c r="V94" i="2"/>
  <c r="U94" i="2"/>
  <c r="T94" i="2"/>
  <c r="S94" i="2"/>
  <c r="R94" i="2"/>
  <c r="Q94" i="2"/>
  <c r="P94" i="2"/>
  <c r="O94" i="2"/>
  <c r="N94" i="2"/>
  <c r="L94" i="2"/>
  <c r="BE37" i="2"/>
  <c r="BD37" i="2"/>
  <c r="BC37" i="2"/>
  <c r="BB37" i="2"/>
  <c r="BA37" i="2"/>
  <c r="AZ37" i="2"/>
  <c r="AY37" i="2"/>
  <c r="AX37" i="2"/>
  <c r="AW37" i="2"/>
  <c r="AV37" i="2"/>
  <c r="AU37" i="2"/>
  <c r="AT37" i="2"/>
  <c r="AR37" i="2"/>
  <c r="AQ37" i="2"/>
  <c r="AP37" i="2"/>
  <c r="AN37" i="2"/>
  <c r="AM37" i="2"/>
  <c r="AL37" i="2"/>
  <c r="AJ37" i="2"/>
  <c r="AI37" i="2"/>
  <c r="AH37" i="2"/>
  <c r="L37" i="2"/>
  <c r="BE35" i="2"/>
  <c r="BD35" i="2"/>
  <c r="BC35" i="2"/>
  <c r="BB35" i="2"/>
  <c r="BA35" i="2"/>
  <c r="AZ35" i="2"/>
  <c r="AY35" i="2"/>
  <c r="AX35" i="2"/>
  <c r="AV35" i="2"/>
  <c r="AU35" i="2"/>
  <c r="AT35" i="2"/>
  <c r="AR35" i="2"/>
  <c r="AQ35" i="2"/>
  <c r="AP35" i="2"/>
  <c r="AN35" i="2"/>
  <c r="AM35" i="2"/>
  <c r="AL35" i="2"/>
  <c r="AJ35" i="2"/>
  <c r="AI35" i="2"/>
  <c r="AH35" i="2"/>
  <c r="L35" i="2"/>
  <c r="BE34" i="2"/>
  <c r="BD34" i="2"/>
  <c r="BC34" i="2"/>
  <c r="BB34" i="2"/>
  <c r="BA34" i="2"/>
  <c r="AZ34" i="2"/>
  <c r="AY34" i="2"/>
  <c r="AX34" i="2"/>
  <c r="AV34" i="2"/>
  <c r="AU34" i="2"/>
  <c r="AT34" i="2"/>
  <c r="AR34" i="2"/>
  <c r="AQ34" i="2"/>
  <c r="AP34" i="2"/>
  <c r="AN34" i="2"/>
  <c r="AM34" i="2"/>
  <c r="AL34" i="2"/>
  <c r="AJ34" i="2"/>
  <c r="AI34" i="2"/>
  <c r="AH34" i="2"/>
  <c r="L34" i="2"/>
  <c r="BE33" i="2"/>
  <c r="BD33" i="2"/>
  <c r="BC33" i="2"/>
  <c r="BB33" i="2"/>
  <c r="BA33" i="2"/>
  <c r="AZ33" i="2"/>
  <c r="AY33" i="2"/>
  <c r="AX33" i="2"/>
  <c r="AV33" i="2"/>
  <c r="AU33" i="2"/>
  <c r="AT33" i="2"/>
  <c r="AR33" i="2"/>
  <c r="AQ33" i="2"/>
  <c r="AP33" i="2"/>
  <c r="AN33" i="2"/>
  <c r="AM33" i="2"/>
  <c r="AL33" i="2"/>
  <c r="AJ33" i="2"/>
  <c r="AI33" i="2"/>
  <c r="AH33" i="2"/>
  <c r="L33" i="2"/>
  <c r="K39" i="2"/>
  <c r="N39" i="2"/>
  <c r="O39" i="2"/>
  <c r="P39" i="2"/>
  <c r="Q39" i="2"/>
  <c r="R39" i="2"/>
  <c r="S39" i="2"/>
  <c r="T39" i="2"/>
  <c r="U39" i="2"/>
  <c r="V39" i="2"/>
  <c r="W39" i="2"/>
  <c r="X39" i="2"/>
  <c r="Y39" i="2"/>
  <c r="Z39" i="2"/>
  <c r="AA39" i="2"/>
  <c r="AB39" i="2"/>
  <c r="AC39" i="2"/>
  <c r="AD39" i="2"/>
  <c r="AE39" i="2"/>
  <c r="K45" i="2"/>
  <c r="BE106" i="2"/>
  <c r="BD106" i="2"/>
  <c r="BC106" i="2"/>
  <c r="BB106" i="2"/>
  <c r="K106" i="2"/>
  <c r="BE205" i="2"/>
  <c r="BD205" i="2"/>
  <c r="BC205" i="2"/>
  <c r="BB205" i="2"/>
  <c r="BA205" i="2"/>
  <c r="AZ205" i="2"/>
  <c r="AY205" i="2"/>
  <c r="AX205" i="2"/>
  <c r="AV205" i="2"/>
  <c r="AU205" i="2"/>
  <c r="AT205" i="2"/>
  <c r="AR205" i="2"/>
  <c r="AQ205" i="2"/>
  <c r="AP205" i="2"/>
  <c r="AN205" i="2"/>
  <c r="AM205" i="2"/>
  <c r="AL205" i="2"/>
  <c r="AJ205" i="2"/>
  <c r="AI205" i="2"/>
  <c r="AH205" i="2"/>
  <c r="K205" i="2"/>
  <c r="BE204" i="2"/>
  <c r="BD204" i="2"/>
  <c r="BC204" i="2"/>
  <c r="BB204" i="2"/>
  <c r="AZ204" i="2"/>
  <c r="AY204" i="2"/>
  <c r="AX204" i="2"/>
  <c r="AV204" i="2"/>
  <c r="AU204" i="2"/>
  <c r="AT204" i="2"/>
  <c r="AR204" i="2"/>
  <c r="AQ204" i="2"/>
  <c r="AP204" i="2"/>
  <c r="AN204" i="2"/>
  <c r="AM204" i="2"/>
  <c r="AL204" i="2"/>
  <c r="AJ204" i="2"/>
  <c r="K204" i="2"/>
  <c r="BE199" i="2"/>
  <c r="BD199" i="2"/>
  <c r="BC199" i="2"/>
  <c r="BB199" i="2"/>
  <c r="AZ199" i="2"/>
  <c r="AY199" i="2"/>
  <c r="AX199" i="2"/>
  <c r="AV199" i="2"/>
  <c r="AU199" i="2"/>
  <c r="AT199" i="2"/>
  <c r="AR199" i="2"/>
  <c r="AQ199" i="2"/>
  <c r="AP199" i="2"/>
  <c r="AN199" i="2"/>
  <c r="AM199" i="2"/>
  <c r="AL199" i="2"/>
  <c r="AJ199" i="2"/>
  <c r="K199" i="2"/>
  <c r="BE185" i="2"/>
  <c r="BD185" i="2"/>
  <c r="BC185" i="2"/>
  <c r="BB185" i="2"/>
  <c r="AZ185" i="2"/>
  <c r="AY185" i="2"/>
  <c r="AX185" i="2"/>
  <c r="AV185" i="2"/>
  <c r="AU185" i="2"/>
  <c r="AT185" i="2"/>
  <c r="AR185" i="2"/>
  <c r="AQ185" i="2"/>
  <c r="AP185" i="2"/>
  <c r="AN185" i="2"/>
  <c r="AM185" i="2"/>
  <c r="AL185" i="2"/>
  <c r="AJ185" i="2"/>
  <c r="K185" i="2"/>
  <c r="BE180" i="2"/>
  <c r="BD180" i="2"/>
  <c r="BC180" i="2"/>
  <c r="BB180" i="2"/>
  <c r="AZ180" i="2"/>
  <c r="AY180" i="2"/>
  <c r="AX180" i="2"/>
  <c r="AV180" i="2"/>
  <c r="AU180" i="2"/>
  <c r="AT180" i="2"/>
  <c r="AR180" i="2"/>
  <c r="AQ180" i="2"/>
  <c r="AP180" i="2"/>
  <c r="AN180" i="2"/>
  <c r="AM180" i="2"/>
  <c r="AL180" i="2"/>
  <c r="AJ180" i="2"/>
  <c r="K180" i="2"/>
  <c r="BE161" i="2"/>
  <c r="BD161" i="2"/>
  <c r="BC161" i="2"/>
  <c r="BB161" i="2"/>
  <c r="AE161" i="2"/>
  <c r="AD161" i="2"/>
  <c r="AC161" i="2"/>
  <c r="W161" i="2"/>
  <c r="V161" i="2"/>
  <c r="U161" i="2"/>
  <c r="T161" i="2"/>
  <c r="S161" i="2"/>
  <c r="R161" i="2"/>
  <c r="Q161" i="2"/>
  <c r="P161" i="2"/>
  <c r="O161" i="2"/>
  <c r="N161" i="2"/>
  <c r="K161" i="2"/>
  <c r="AC160" i="2"/>
  <c r="W160" i="2"/>
  <c r="V160" i="2"/>
  <c r="U160" i="2"/>
  <c r="T160" i="2"/>
  <c r="S160" i="2"/>
  <c r="R160" i="2"/>
  <c r="Q160" i="2"/>
  <c r="P160" i="2"/>
  <c r="O160" i="2"/>
  <c r="N160" i="2"/>
  <c r="K160" i="2"/>
  <c r="AC155" i="2"/>
  <c r="W155" i="2"/>
  <c r="V155" i="2"/>
  <c r="U155" i="2"/>
  <c r="T155" i="2"/>
  <c r="S155" i="2"/>
  <c r="R155" i="2"/>
  <c r="Q155" i="2"/>
  <c r="P155" i="2"/>
  <c r="O155" i="2"/>
  <c r="N155" i="2"/>
  <c r="K155" i="2"/>
  <c r="AC141" i="2"/>
  <c r="W141" i="2"/>
  <c r="V141" i="2"/>
  <c r="U141" i="2"/>
  <c r="T141" i="2"/>
  <c r="S141" i="2"/>
  <c r="R141" i="2"/>
  <c r="Q141" i="2"/>
  <c r="P141" i="2"/>
  <c r="O141" i="2"/>
  <c r="N141" i="2"/>
  <c r="K141" i="2"/>
  <c r="AC136" i="2"/>
  <c r="W136" i="2"/>
  <c r="V136" i="2"/>
  <c r="U136" i="2"/>
  <c r="T136" i="2"/>
  <c r="S136" i="2"/>
  <c r="R136" i="2"/>
  <c r="Q136" i="2"/>
  <c r="P136" i="2"/>
  <c r="O136" i="2"/>
  <c r="N136" i="2"/>
  <c r="K136" i="2"/>
  <c r="BE267" i="2"/>
  <c r="BD267" i="2"/>
  <c r="BC267" i="2"/>
  <c r="BB267" i="2"/>
  <c r="BA267" i="2"/>
  <c r="AZ267" i="2"/>
  <c r="AY267" i="2"/>
  <c r="AX267" i="2"/>
  <c r="AV267" i="2"/>
  <c r="AU267" i="2"/>
  <c r="AT267" i="2"/>
  <c r="AR267" i="2"/>
  <c r="AQ267" i="2"/>
  <c r="AP267" i="2"/>
  <c r="AN267" i="2"/>
  <c r="AM267" i="2"/>
  <c r="AL267" i="2"/>
  <c r="AJ267" i="2"/>
  <c r="AI267" i="2"/>
  <c r="AH267" i="2"/>
  <c r="AB255" i="2"/>
  <c r="AA255" i="2"/>
  <c r="Z255" i="2"/>
  <c r="Y255" i="2"/>
  <c r="X255" i="2"/>
  <c r="W255" i="2"/>
  <c r="V255" i="2"/>
  <c r="U255" i="2"/>
  <c r="T255" i="2"/>
  <c r="S255" i="2"/>
  <c r="R255" i="2"/>
  <c r="Q255" i="2"/>
  <c r="P255" i="2"/>
  <c r="O255" i="2"/>
  <c r="N255" i="2"/>
  <c r="AB254" i="2"/>
  <c r="AA254" i="2"/>
  <c r="Z254" i="2"/>
  <c r="Y254" i="2"/>
  <c r="X254" i="2"/>
  <c r="W254" i="2"/>
  <c r="V254" i="2"/>
  <c r="U254" i="2"/>
  <c r="T254" i="2"/>
  <c r="S254" i="2"/>
  <c r="R254" i="2"/>
  <c r="Q254" i="2"/>
  <c r="P254" i="2"/>
  <c r="O254" i="2"/>
  <c r="N254" i="2"/>
  <c r="L245" i="2"/>
  <c r="L244" i="2"/>
  <c r="L285" i="2"/>
  <c r="L289" i="2"/>
  <c r="V288" i="2"/>
  <c r="U288" i="2"/>
  <c r="T288" i="2"/>
  <c r="S288" i="2"/>
  <c r="R288" i="2"/>
  <c r="Q288" i="2"/>
  <c r="P288" i="2"/>
  <c r="O288" i="2"/>
  <c r="N288" i="2"/>
  <c r="W288" i="2"/>
  <c r="N287" i="2"/>
  <c r="O287" i="2" s="1"/>
  <c r="P287" i="2" s="1"/>
  <c r="Q287" i="2" s="1"/>
  <c r="R287" i="2" s="1"/>
  <c r="S287" i="2" s="1"/>
  <c r="T287" i="2" s="1"/>
  <c r="U287" i="2" s="1"/>
  <c r="V287" i="2" s="1"/>
  <c r="W287" i="2" s="1"/>
  <c r="X287" i="2" s="1"/>
  <c r="Y287" i="2" s="1"/>
  <c r="Z287" i="2" s="1"/>
  <c r="AA287" i="2" s="1"/>
  <c r="AB287" i="2" s="1"/>
  <c r="W281" i="2"/>
  <c r="V281" i="2"/>
  <c r="U281" i="2"/>
  <c r="T281" i="2"/>
  <c r="S281" i="2"/>
  <c r="R281" i="2"/>
  <c r="Q281" i="2"/>
  <c r="P281" i="2"/>
  <c r="O281" i="2"/>
  <c r="N281" i="2"/>
  <c r="W272" i="2"/>
  <c r="V272" i="2"/>
  <c r="U272" i="2"/>
  <c r="T272" i="2"/>
  <c r="S272" i="2"/>
  <c r="R272" i="2"/>
  <c r="Q272" i="2"/>
  <c r="P272" i="2"/>
  <c r="O272" i="2"/>
  <c r="N272" i="2"/>
  <c r="N273" i="2" s="1"/>
  <c r="W267" i="2"/>
  <c r="V267" i="2"/>
  <c r="U267" i="2"/>
  <c r="T267" i="2"/>
  <c r="S267" i="2"/>
  <c r="R267" i="2"/>
  <c r="Q267" i="2"/>
  <c r="P267" i="2"/>
  <c r="O267" i="2"/>
  <c r="N267" i="2"/>
  <c r="N259" i="2" s="1"/>
  <c r="W262" i="2"/>
  <c r="V262" i="2"/>
  <c r="U262" i="2"/>
  <c r="T262" i="2"/>
  <c r="S262" i="2"/>
  <c r="R262" i="2"/>
  <c r="Q262" i="2"/>
  <c r="P262" i="2"/>
  <c r="O262" i="2"/>
  <c r="N262" i="2"/>
  <c r="W260" i="2"/>
  <c r="V260" i="2"/>
  <c r="U260" i="2"/>
  <c r="T260" i="2"/>
  <c r="S260" i="2"/>
  <c r="R260" i="2"/>
  <c r="Q260" i="2"/>
  <c r="P260" i="2"/>
  <c r="O260" i="2"/>
  <c r="N260" i="2"/>
  <c r="X226" i="2"/>
  <c r="Y226" i="2" s="1"/>
  <c r="Z226" i="2" s="1"/>
  <c r="AA226" i="2" s="1"/>
  <c r="AB226" i="2" s="1"/>
  <c r="X225" i="2"/>
  <c r="Y225" i="2" s="1"/>
  <c r="Z225" i="2" s="1"/>
  <c r="AA225" i="2" s="1"/>
  <c r="AB225" i="2" s="1"/>
  <c r="X224" i="2"/>
  <c r="Y224" i="2" s="1"/>
  <c r="Z224" i="2" s="1"/>
  <c r="AA224" i="2" s="1"/>
  <c r="AB224" i="2" s="1"/>
  <c r="X223" i="2"/>
  <c r="Y223" i="2" s="1"/>
  <c r="Z223" i="2" s="1"/>
  <c r="AA223" i="2" s="1"/>
  <c r="AB223" i="2" s="1"/>
  <c r="W221" i="2"/>
  <c r="V221" i="2"/>
  <c r="U221" i="2"/>
  <c r="T221" i="2"/>
  <c r="S221" i="2"/>
  <c r="R221" i="2"/>
  <c r="Q221" i="2"/>
  <c r="P221" i="2"/>
  <c r="O221" i="2"/>
  <c r="N221" i="2"/>
  <c r="X219" i="2"/>
  <c r="Y219" i="2" s="1"/>
  <c r="AB460" i="2"/>
  <c r="AA460" i="2"/>
  <c r="Z460" i="2"/>
  <c r="Y460" i="2"/>
  <c r="X460" i="2"/>
  <c r="L460" i="2"/>
  <c r="AB459" i="2"/>
  <c r="AA459" i="2"/>
  <c r="Z459" i="2"/>
  <c r="Y459" i="2"/>
  <c r="X459" i="2"/>
  <c r="L459" i="2"/>
  <c r="L451" i="2"/>
  <c r="L450" i="2"/>
  <c r="L449" i="2"/>
  <c r="L448" i="2"/>
  <c r="L439" i="2"/>
  <c r="L438" i="2"/>
  <c r="L434" i="2"/>
  <c r="L433" i="2"/>
  <c r="L429" i="2"/>
  <c r="L428" i="2"/>
  <c r="L419" i="2"/>
  <c r="L418" i="2"/>
  <c r="AW385" i="2"/>
  <c r="AS385" i="2"/>
  <c r="AO385" i="2"/>
  <c r="AK385" i="2"/>
  <c r="L385" i="2"/>
  <c r="AW384" i="2"/>
  <c r="AS384" i="2"/>
  <c r="AO384" i="2"/>
  <c r="AK384" i="2"/>
  <c r="L384" i="2"/>
  <c r="AW380" i="2"/>
  <c r="AS380" i="2"/>
  <c r="AO380" i="2"/>
  <c r="AK380" i="2"/>
  <c r="L380" i="2"/>
  <c r="AW379" i="2"/>
  <c r="AS379" i="2"/>
  <c r="AO379" i="2"/>
  <c r="AK379" i="2"/>
  <c r="L379" i="2"/>
  <c r="AW373" i="2"/>
  <c r="AS373" i="2"/>
  <c r="AO373" i="2"/>
  <c r="AK373" i="2"/>
  <c r="L373" i="2"/>
  <c r="AW372" i="2"/>
  <c r="AS372" i="2"/>
  <c r="AO372" i="2"/>
  <c r="AK372" i="2"/>
  <c r="L372" i="2"/>
  <c r="AW367" i="2"/>
  <c r="AS367" i="2"/>
  <c r="AO367" i="2"/>
  <c r="AK367" i="2"/>
  <c r="L367" i="2"/>
  <c r="AW366" i="2"/>
  <c r="AS366" i="2"/>
  <c r="AO366" i="2"/>
  <c r="AK366" i="2"/>
  <c r="L366" i="2"/>
  <c r="AW361" i="2"/>
  <c r="AS361" i="2"/>
  <c r="AO361" i="2"/>
  <c r="AK361" i="2"/>
  <c r="L361" i="2"/>
  <c r="AW360" i="2"/>
  <c r="AS360" i="2"/>
  <c r="AO360" i="2"/>
  <c r="AK360" i="2"/>
  <c r="L360" i="2"/>
  <c r="AW353" i="2"/>
  <c r="AS353" i="2"/>
  <c r="AO353" i="2"/>
  <c r="AK353" i="2"/>
  <c r="L353" i="2"/>
  <c r="AW333" i="2"/>
  <c r="AS333" i="2"/>
  <c r="AO333" i="2"/>
  <c r="AK333" i="2"/>
  <c r="L333" i="2"/>
  <c r="AW348" i="2"/>
  <c r="AS348" i="2"/>
  <c r="AO348" i="2"/>
  <c r="AK348" i="2"/>
  <c r="L348" i="2"/>
  <c r="AW347" i="2"/>
  <c r="AS347" i="2"/>
  <c r="AO347" i="2"/>
  <c r="AK347" i="2"/>
  <c r="L347" i="2"/>
  <c r="AW342" i="2"/>
  <c r="AS342" i="2"/>
  <c r="AO342" i="2"/>
  <c r="AK342" i="2"/>
  <c r="L342" i="2"/>
  <c r="AW341" i="2"/>
  <c r="AS341" i="2"/>
  <c r="AO341" i="2"/>
  <c r="AK341" i="2"/>
  <c r="L341" i="2"/>
  <c r="AW335" i="2"/>
  <c r="AS335" i="2"/>
  <c r="AO335" i="2"/>
  <c r="AK335" i="2"/>
  <c r="L335" i="2"/>
  <c r="AW329" i="2"/>
  <c r="AS329" i="2"/>
  <c r="AO329" i="2"/>
  <c r="AK329" i="2"/>
  <c r="L329" i="2"/>
  <c r="AW328" i="2"/>
  <c r="AS328" i="2"/>
  <c r="AO328" i="2"/>
  <c r="AK328" i="2"/>
  <c r="L328" i="2"/>
  <c r="AW327" i="2"/>
  <c r="AS327" i="2"/>
  <c r="AO327" i="2"/>
  <c r="AK327" i="2"/>
  <c r="L327" i="2"/>
  <c r="AW321" i="2"/>
  <c r="AS321" i="2"/>
  <c r="AO321" i="2"/>
  <c r="AK321" i="2"/>
  <c r="L321" i="2"/>
  <c r="AW317" i="2"/>
  <c r="AS317" i="2"/>
  <c r="AO317" i="2"/>
  <c r="AK317" i="2"/>
  <c r="L317" i="2"/>
  <c r="AW316" i="2"/>
  <c r="AS316" i="2"/>
  <c r="AO316" i="2"/>
  <c r="AK316" i="2"/>
  <c r="L316" i="2"/>
  <c r="AW311" i="2"/>
  <c r="AS311" i="2"/>
  <c r="AO311" i="2"/>
  <c r="AK311" i="2"/>
  <c r="L311" i="2"/>
  <c r="AW315" i="2"/>
  <c r="AS315" i="2"/>
  <c r="AO315" i="2"/>
  <c r="AK315" i="2"/>
  <c r="L315" i="2"/>
  <c r="AW310" i="2"/>
  <c r="AS310" i="2"/>
  <c r="AO310" i="2"/>
  <c r="AK310" i="2"/>
  <c r="L310" i="2"/>
  <c r="AW306" i="2"/>
  <c r="AS306" i="2"/>
  <c r="AO306" i="2"/>
  <c r="AK306" i="2"/>
  <c r="L306" i="2"/>
  <c r="K56" i="2"/>
  <c r="BE117" i="2"/>
  <c r="BD117" i="2"/>
  <c r="BC117" i="2"/>
  <c r="BB117" i="2"/>
  <c r="K117" i="2"/>
  <c r="AC25" i="2"/>
  <c r="AB25" i="2"/>
  <c r="AA25" i="2"/>
  <c r="Z25" i="2"/>
  <c r="Y25" i="2"/>
  <c r="X25" i="2"/>
  <c r="W25" i="2"/>
  <c r="V25" i="2"/>
  <c r="U25" i="2"/>
  <c r="T25" i="2"/>
  <c r="S25" i="2"/>
  <c r="R25" i="2"/>
  <c r="Q25" i="2"/>
  <c r="P25" i="2"/>
  <c r="O25" i="2"/>
  <c r="N25" i="2"/>
  <c r="K25" i="2"/>
  <c r="AC23" i="2"/>
  <c r="AB23" i="2"/>
  <c r="AA23" i="2"/>
  <c r="Z23" i="2"/>
  <c r="Y23" i="2"/>
  <c r="X23" i="2"/>
  <c r="W23" i="2"/>
  <c r="V23" i="2"/>
  <c r="U23" i="2"/>
  <c r="T23" i="2"/>
  <c r="S23" i="2"/>
  <c r="R23" i="2"/>
  <c r="Q23" i="2"/>
  <c r="P23" i="2"/>
  <c r="O23" i="2"/>
  <c r="N23" i="2"/>
  <c r="K23" i="2"/>
  <c r="AC17" i="2"/>
  <c r="AB17" i="2"/>
  <c r="AA17" i="2"/>
  <c r="Z17" i="2"/>
  <c r="Y17" i="2"/>
  <c r="X17" i="2"/>
  <c r="W17" i="2"/>
  <c r="V17" i="2"/>
  <c r="U17" i="2"/>
  <c r="T17" i="2"/>
  <c r="S17" i="2"/>
  <c r="R17" i="2"/>
  <c r="Q17" i="2"/>
  <c r="P17" i="2"/>
  <c r="O17" i="2"/>
  <c r="N17" i="2"/>
  <c r="K17" i="2"/>
  <c r="AC15" i="2"/>
  <c r="AB15" i="2"/>
  <c r="AA15" i="2"/>
  <c r="Z15" i="2"/>
  <c r="Y15" i="2"/>
  <c r="X15" i="2"/>
  <c r="W15" i="2"/>
  <c r="V15" i="2"/>
  <c r="U15" i="2"/>
  <c r="T15" i="2"/>
  <c r="S15" i="2"/>
  <c r="R15" i="2"/>
  <c r="Q15" i="2"/>
  <c r="P15" i="2"/>
  <c r="O15" i="2"/>
  <c r="N15" i="2"/>
  <c r="K15" i="2"/>
  <c r="BE78" i="2"/>
  <c r="BD78" i="2"/>
  <c r="BC78" i="2"/>
  <c r="BB78" i="2"/>
  <c r="AZ78" i="2"/>
  <c r="AY78" i="2"/>
  <c r="AX78" i="2"/>
  <c r="AV78" i="2"/>
  <c r="AU78" i="2"/>
  <c r="AT78" i="2"/>
  <c r="AR78" i="2"/>
  <c r="AQ78" i="2"/>
  <c r="AP78" i="2"/>
  <c r="AN78" i="2"/>
  <c r="AM78" i="2"/>
  <c r="AL78" i="2"/>
  <c r="AJ78" i="2"/>
  <c r="AI78" i="2"/>
  <c r="AH78" i="2"/>
  <c r="K78" i="2"/>
  <c r="BE76" i="2"/>
  <c r="BD76" i="2"/>
  <c r="BC76" i="2"/>
  <c r="BB76" i="2"/>
  <c r="AZ76" i="2"/>
  <c r="AY76" i="2"/>
  <c r="AX76" i="2"/>
  <c r="AV76" i="2"/>
  <c r="AU76" i="2"/>
  <c r="AT76" i="2"/>
  <c r="AR76" i="2"/>
  <c r="AQ76" i="2"/>
  <c r="AP76" i="2"/>
  <c r="AN76" i="2"/>
  <c r="AM76" i="2"/>
  <c r="AL76" i="2"/>
  <c r="AJ76" i="2"/>
  <c r="AI76" i="2"/>
  <c r="AH76" i="2"/>
  <c r="K76" i="2"/>
  <c r="BE86" i="2"/>
  <c r="BD86" i="2"/>
  <c r="BC86" i="2"/>
  <c r="BB86" i="2"/>
  <c r="AZ86" i="2"/>
  <c r="AY86" i="2"/>
  <c r="AX86" i="2"/>
  <c r="AV86" i="2"/>
  <c r="AU86" i="2"/>
  <c r="AT86" i="2"/>
  <c r="AR86" i="2"/>
  <c r="AQ86" i="2"/>
  <c r="AP86" i="2"/>
  <c r="AN86" i="2"/>
  <c r="AM86" i="2"/>
  <c r="AL86" i="2"/>
  <c r="AJ86" i="2"/>
  <c r="AI86" i="2"/>
  <c r="AH86" i="2"/>
  <c r="K86" i="2"/>
  <c r="BE84" i="2"/>
  <c r="BD84" i="2"/>
  <c r="BC84" i="2"/>
  <c r="BB84" i="2"/>
  <c r="AZ84" i="2"/>
  <c r="AY84" i="2"/>
  <c r="AX84" i="2"/>
  <c r="AV84" i="2"/>
  <c r="AU84" i="2"/>
  <c r="AT84" i="2"/>
  <c r="AR84" i="2"/>
  <c r="AQ84" i="2"/>
  <c r="AP84" i="2"/>
  <c r="AN84" i="2"/>
  <c r="AM84" i="2"/>
  <c r="AL84" i="2"/>
  <c r="AJ84" i="2"/>
  <c r="AI84" i="2"/>
  <c r="AH84" i="2"/>
  <c r="K84" i="2"/>
  <c r="L270" i="2"/>
  <c r="X355" i="2"/>
  <c r="Y355" i="2" s="1"/>
  <c r="Z355" i="2" s="1"/>
  <c r="AA355" i="2" s="1"/>
  <c r="AB355" i="2" s="1"/>
  <c r="AC44" i="2"/>
  <c r="AC105" i="2" s="1"/>
  <c r="AC31" i="2"/>
  <c r="AC92" i="2" s="1"/>
  <c r="AE212" i="2"/>
  <c r="AD212" i="2"/>
  <c r="AE211" i="2"/>
  <c r="AD211" i="2"/>
  <c r="AE210" i="2"/>
  <c r="AD210" i="2"/>
  <c r="AE208" i="2"/>
  <c r="AD208" i="2"/>
  <c r="AE207" i="2"/>
  <c r="AD207" i="2"/>
  <c r="AE206" i="2"/>
  <c r="AD206" i="2"/>
  <c r="AE203" i="2"/>
  <c r="AD203" i="2"/>
  <c r="AE202" i="2"/>
  <c r="AD202" i="2"/>
  <c r="AE201" i="2"/>
  <c r="AD201" i="2"/>
  <c r="AE198" i="2"/>
  <c r="AI199" i="2" s="1"/>
  <c r="AD198" i="2"/>
  <c r="AH199" i="2" s="1"/>
  <c r="AE196" i="2"/>
  <c r="AD196" i="2"/>
  <c r="AE195" i="2"/>
  <c r="AD195" i="2"/>
  <c r="AE194" i="2"/>
  <c r="AD194" i="2"/>
  <c r="AE193" i="2"/>
  <c r="AD193" i="2"/>
  <c r="AE191" i="2"/>
  <c r="AD191" i="2"/>
  <c r="AE190" i="2"/>
  <c r="AD190" i="2"/>
  <c r="AE189" i="2"/>
  <c r="AD189" i="2"/>
  <c r="AE188" i="2"/>
  <c r="AD188" i="2"/>
  <c r="AE187" i="2"/>
  <c r="AD187" i="2"/>
  <c r="AE184" i="2"/>
  <c r="AD184" i="2"/>
  <c r="AH185" i="2" s="1"/>
  <c r="AE182" i="2"/>
  <c r="AD182" i="2"/>
  <c r="AE179" i="2"/>
  <c r="AI180" i="2" s="1"/>
  <c r="AD179" i="2"/>
  <c r="AH180" i="2" s="1"/>
  <c r="AE177" i="2"/>
  <c r="AD177" i="2"/>
  <c r="AE175" i="2"/>
  <c r="AD175" i="2"/>
  <c r="AE165" i="2"/>
  <c r="AD165" i="2"/>
  <c r="AE156" i="2"/>
  <c r="AD156" i="2"/>
  <c r="AE153" i="2"/>
  <c r="AE197" i="2" s="1"/>
  <c r="AD153" i="2"/>
  <c r="AD197" i="2" s="1"/>
  <c r="AE148" i="2"/>
  <c r="AE192" i="2" s="1"/>
  <c r="AD148" i="2"/>
  <c r="AD192" i="2" s="1"/>
  <c r="AE142" i="2"/>
  <c r="AD142" i="2"/>
  <c r="AE139" i="2"/>
  <c r="AD139" i="2"/>
  <c r="AE137" i="2"/>
  <c r="AD137" i="2"/>
  <c r="AE134" i="2"/>
  <c r="AD134" i="2"/>
  <c r="AE108" i="2"/>
  <c r="AD108" i="2"/>
  <c r="AC108" i="2"/>
  <c r="AE105" i="2"/>
  <c r="AD105" i="2"/>
  <c r="AE92" i="2"/>
  <c r="AD92" i="2"/>
  <c r="AE122" i="2"/>
  <c r="AD122" i="2"/>
  <c r="AE120" i="2"/>
  <c r="AD120" i="2"/>
  <c r="AE100" i="2"/>
  <c r="AD100" i="2"/>
  <c r="AE61" i="2"/>
  <c r="AD61" i="2"/>
  <c r="AE59" i="2"/>
  <c r="AD59" i="2"/>
  <c r="AE55" i="2"/>
  <c r="AE116" i="2" s="1"/>
  <c r="AD55" i="2"/>
  <c r="AD116" i="2" s="1"/>
  <c r="AE48" i="2"/>
  <c r="AD48" i="2"/>
  <c r="AE46" i="2"/>
  <c r="AD46" i="2"/>
  <c r="AE32" i="2"/>
  <c r="AD32" i="2"/>
  <c r="AE10" i="2"/>
  <c r="AE71" i="2" s="1"/>
  <c r="AD10" i="2"/>
  <c r="AD71" i="2" s="1"/>
  <c r="W60" i="8"/>
  <c r="W86" i="8" s="1"/>
  <c r="W112" i="8" s="1"/>
  <c r="W138" i="8" s="1"/>
  <c r="W59" i="8"/>
  <c r="W85" i="8" s="1"/>
  <c r="W111" i="8" s="1"/>
  <c r="W137" i="8" s="1"/>
  <c r="W58" i="8"/>
  <c r="X63" i="8"/>
  <c r="X89" i="8" s="1"/>
  <c r="X115" i="8" s="1"/>
  <c r="X141" i="8" s="1"/>
  <c r="X62" i="8"/>
  <c r="X88" i="8" s="1"/>
  <c r="X114" i="8" s="1"/>
  <c r="X140" i="8" s="1"/>
  <c r="X61" i="8"/>
  <c r="X87" i="8" s="1"/>
  <c r="X113" i="8" s="1"/>
  <c r="X139" i="8" s="1"/>
  <c r="X60" i="8"/>
  <c r="X86" i="8" s="1"/>
  <c r="X112" i="8" s="1"/>
  <c r="X138" i="8" s="1"/>
  <c r="X59" i="8"/>
  <c r="X85" i="8" s="1"/>
  <c r="X111" i="8" s="1"/>
  <c r="X137" i="8" s="1"/>
  <c r="X58" i="8"/>
  <c r="X84" i="8" s="1"/>
  <c r="X110" i="8" s="1"/>
  <c r="X136" i="8" s="1"/>
  <c r="X57" i="8"/>
  <c r="X83" i="8" s="1"/>
  <c r="X109" i="8" s="1"/>
  <c r="X135" i="8" s="1"/>
  <c r="X56" i="8"/>
  <c r="X82" i="8" s="1"/>
  <c r="X108" i="8" s="1"/>
  <c r="X134" i="8" s="1"/>
  <c r="Y127" i="8"/>
  <c r="AA63" i="8"/>
  <c r="AA89" i="8" s="1"/>
  <c r="AA115" i="8" s="1"/>
  <c r="AA141" i="8" s="1"/>
  <c r="AA60" i="8"/>
  <c r="AA86" i="8" s="1"/>
  <c r="AA112" i="8" s="1"/>
  <c r="AA138" i="8" s="1"/>
  <c r="AA58" i="8"/>
  <c r="AA84" i="8" s="1"/>
  <c r="AA57" i="8"/>
  <c r="AA83" i="8" s="1"/>
  <c r="AA109" i="8" s="1"/>
  <c r="AA135" i="8" s="1"/>
  <c r="AA56" i="8"/>
  <c r="AA82" i="8" s="1"/>
  <c r="AA108" i="8" s="1"/>
  <c r="AA134" i="8" s="1"/>
  <c r="K60" i="8"/>
  <c r="K86" i="8" s="1"/>
  <c r="K112" i="8" s="1"/>
  <c r="K138" i="8" s="1"/>
  <c r="K59" i="8"/>
  <c r="K85" i="8" s="1"/>
  <c r="K111" i="8" s="1"/>
  <c r="K137" i="8" s="1"/>
  <c r="K58" i="8"/>
  <c r="K84" i="8" s="1"/>
  <c r="K110" i="8" s="1"/>
  <c r="K136" i="8" s="1"/>
  <c r="L63" i="8"/>
  <c r="L89" i="8" s="1"/>
  <c r="L115" i="8" s="1"/>
  <c r="L141" i="8" s="1"/>
  <c r="L62" i="8"/>
  <c r="L88" i="8" s="1"/>
  <c r="L114" i="8" s="1"/>
  <c r="L140" i="8" s="1"/>
  <c r="L49" i="8"/>
  <c r="L75" i="8" s="1"/>
  <c r="L101" i="8" s="1"/>
  <c r="L127" i="8" s="1"/>
  <c r="L48" i="8"/>
  <c r="L74" i="8" s="1"/>
  <c r="L100" i="8" s="1"/>
  <c r="L126" i="8" s="1"/>
  <c r="D63" i="8"/>
  <c r="D89" i="8" s="1"/>
  <c r="D115" i="8" s="1"/>
  <c r="D141" i="8" s="1"/>
  <c r="D62" i="8"/>
  <c r="D88" i="8" s="1"/>
  <c r="D114" i="8" s="1"/>
  <c r="D140" i="8" s="1"/>
  <c r="F60" i="8"/>
  <c r="F86" i="8" s="1"/>
  <c r="F112" i="8" s="1"/>
  <c r="F138" i="8" s="1"/>
  <c r="F59" i="8"/>
  <c r="F85" i="8" s="1"/>
  <c r="F111" i="8" s="1"/>
  <c r="F137" i="8" s="1"/>
  <c r="F58" i="8"/>
  <c r="F84" i="8" s="1"/>
  <c r="F110" i="8" s="1"/>
  <c r="F136" i="8" s="1"/>
  <c r="F57" i="8"/>
  <c r="F83" i="8" s="1"/>
  <c r="F109" i="8" s="1"/>
  <c r="F135" i="8" s="1"/>
  <c r="E57" i="8"/>
  <c r="E83" i="8" s="1"/>
  <c r="E109" i="8" s="1"/>
  <c r="E135" i="8" s="1"/>
  <c r="E56" i="8"/>
  <c r="E82" i="8" s="1"/>
  <c r="E108" i="8" s="1"/>
  <c r="E134" i="8" s="1"/>
  <c r="E55" i="8"/>
  <c r="E81" i="8" s="1"/>
  <c r="E107" i="8" s="1"/>
  <c r="E133" i="8" s="1"/>
  <c r="E49" i="8"/>
  <c r="E75" i="8" s="1"/>
  <c r="E101" i="8" s="1"/>
  <c r="E127" i="8" s="1"/>
  <c r="D48" i="8"/>
  <c r="D74" i="8" s="1"/>
  <c r="D100" i="8" s="1"/>
  <c r="D126" i="8" s="1"/>
  <c r="D43" i="8"/>
  <c r="D69" i="8" s="1"/>
  <c r="D95" i="8" s="1"/>
  <c r="D121" i="8" s="1"/>
  <c r="AA139" i="8"/>
  <c r="Z133" i="8"/>
  <c r="Z132" i="8"/>
  <c r="Z131" i="8"/>
  <c r="AA113" i="8"/>
  <c r="Z107" i="8"/>
  <c r="Z106" i="8"/>
  <c r="Z105" i="8"/>
  <c r="Y101" i="8"/>
  <c r="Z101" i="8" s="1"/>
  <c r="AA87" i="8"/>
  <c r="Z81" i="8"/>
  <c r="Z80" i="8"/>
  <c r="Z79" i="8"/>
  <c r="Y75" i="8"/>
  <c r="Z75" i="8" s="1"/>
  <c r="AA75" i="8" s="1"/>
  <c r="AA61" i="8"/>
  <c r="Z55" i="8"/>
  <c r="Z54" i="8"/>
  <c r="Z53" i="8"/>
  <c r="Y49" i="8"/>
  <c r="Z49" i="8" s="1"/>
  <c r="AA49" i="8" s="1"/>
  <c r="AB49" i="8" s="1"/>
  <c r="AA28" i="8"/>
  <c r="AA54" i="8" s="1"/>
  <c r="AA80" i="8" s="1"/>
  <c r="AA106" i="8" s="1"/>
  <c r="AA132" i="8" s="1"/>
  <c r="D27" i="8"/>
  <c r="D53" i="8" s="1"/>
  <c r="D79" i="8" s="1"/>
  <c r="D105" i="8" s="1"/>
  <c r="D131" i="8" s="1"/>
  <c r="W31" i="8"/>
  <c r="AA35" i="8"/>
  <c r="AA33" i="8"/>
  <c r="L17" i="8"/>
  <c r="L43" i="8" s="1"/>
  <c r="L69" i="8" s="1"/>
  <c r="L95" i="8" s="1"/>
  <c r="L121" i="8" s="1"/>
  <c r="F40" i="3"/>
  <c r="Z29" i="8"/>
  <c r="Z28" i="8"/>
  <c r="X29" i="8"/>
  <c r="X55" i="8" s="1"/>
  <c r="X81" i="8" s="1"/>
  <c r="X107" i="8" s="1"/>
  <c r="X133" i="8" s="1"/>
  <c r="X28" i="8"/>
  <c r="X54" i="8" s="1"/>
  <c r="X80" i="8" s="1"/>
  <c r="X106" i="8" s="1"/>
  <c r="X132" i="8" s="1"/>
  <c r="Z27" i="8"/>
  <c r="W20" i="8"/>
  <c r="W46" i="8" s="1"/>
  <c r="W72" i="8" s="1"/>
  <c r="W98" i="8" s="1"/>
  <c r="W124" i="8" s="1"/>
  <c r="W19" i="8"/>
  <c r="W45" i="8" s="1"/>
  <c r="W71" i="8" s="1"/>
  <c r="W97" i="8" s="1"/>
  <c r="W123" i="8" s="1"/>
  <c r="W18" i="8"/>
  <c r="W44" i="8" s="1"/>
  <c r="W70" i="8" s="1"/>
  <c r="W96" i="8" s="1"/>
  <c r="W122" i="8" s="1"/>
  <c r="L35" i="8"/>
  <c r="L61" i="8" s="1"/>
  <c r="L87" i="8" s="1"/>
  <c r="L113" i="8" s="1"/>
  <c r="L139" i="8" s="1"/>
  <c r="L34" i="8"/>
  <c r="L60" i="8" s="1"/>
  <c r="L86" i="8" s="1"/>
  <c r="L112" i="8" s="1"/>
  <c r="L138" i="8" s="1"/>
  <c r="L33" i="8"/>
  <c r="L59" i="8" s="1"/>
  <c r="L85" i="8" s="1"/>
  <c r="L111" i="8" s="1"/>
  <c r="L137" i="8" s="1"/>
  <c r="L32" i="8"/>
  <c r="L58" i="8" s="1"/>
  <c r="L84" i="8" s="1"/>
  <c r="L110" i="8" s="1"/>
  <c r="L136" i="8" s="1"/>
  <c r="L31" i="8"/>
  <c r="L57" i="8" s="1"/>
  <c r="L83" i="8" s="1"/>
  <c r="L109" i="8" s="1"/>
  <c r="L135" i="8" s="1"/>
  <c r="L30" i="8"/>
  <c r="L56" i="8" s="1"/>
  <c r="L82" i="8" s="1"/>
  <c r="L108" i="8" s="1"/>
  <c r="L134" i="8" s="1"/>
  <c r="L29" i="8"/>
  <c r="L55" i="8" s="1"/>
  <c r="L81" i="8" s="1"/>
  <c r="L107" i="8" s="1"/>
  <c r="L133" i="8" s="1"/>
  <c r="L28" i="8"/>
  <c r="L54" i="8" s="1"/>
  <c r="L80" i="8" s="1"/>
  <c r="L106" i="8" s="1"/>
  <c r="L132" i="8" s="1"/>
  <c r="L24" i="8"/>
  <c r="L50" i="8" s="1"/>
  <c r="L76" i="8" s="1"/>
  <c r="L102" i="8" s="1"/>
  <c r="L128" i="8" s="1"/>
  <c r="L21" i="8"/>
  <c r="L47" i="8" s="1"/>
  <c r="L73" i="8" s="1"/>
  <c r="L99" i="8" s="1"/>
  <c r="L125" i="8" s="1"/>
  <c r="L20" i="8"/>
  <c r="L46" i="8" s="1"/>
  <c r="L72" i="8" s="1"/>
  <c r="L98" i="8" s="1"/>
  <c r="L124" i="8" s="1"/>
  <c r="L19" i="8"/>
  <c r="L45" i="8" s="1"/>
  <c r="L71" i="8" s="1"/>
  <c r="L97" i="8" s="1"/>
  <c r="L123" i="8" s="1"/>
  <c r="L18" i="8"/>
  <c r="L44" i="8" s="1"/>
  <c r="L70" i="8" s="1"/>
  <c r="L96" i="8" s="1"/>
  <c r="L122" i="8" s="1"/>
  <c r="F30" i="8"/>
  <c r="F56" i="8" s="1"/>
  <c r="F82" i="8" s="1"/>
  <c r="F108" i="8" s="1"/>
  <c r="F134" i="8" s="1"/>
  <c r="F29" i="8"/>
  <c r="F55" i="8" s="1"/>
  <c r="F81" i="8" s="1"/>
  <c r="F107" i="8" s="1"/>
  <c r="F133" i="8" s="1"/>
  <c r="L27" i="8"/>
  <c r="L53" i="8" s="1"/>
  <c r="L79" i="8" s="1"/>
  <c r="L105" i="8" s="1"/>
  <c r="L131" i="8" s="1"/>
  <c r="Y23" i="8"/>
  <c r="Z23" i="8" s="1"/>
  <c r="AA23" i="8" s="1"/>
  <c r="AB23" i="8" s="1"/>
  <c r="AC23" i="8" s="1"/>
  <c r="D21" i="8"/>
  <c r="D35" i="8" s="1"/>
  <c r="D61" i="8" s="1"/>
  <c r="D87" i="8" s="1"/>
  <c r="D113" i="8" s="1"/>
  <c r="D139" i="8" s="1"/>
  <c r="D20" i="8"/>
  <c r="D46" i="8" s="1"/>
  <c r="D72" i="8" s="1"/>
  <c r="D98" i="8" s="1"/>
  <c r="D124" i="8" s="1"/>
  <c r="D19" i="8"/>
  <c r="D45" i="8" s="1"/>
  <c r="D71" i="8" s="1"/>
  <c r="D97" i="8" s="1"/>
  <c r="D123" i="8" s="1"/>
  <c r="D18" i="8"/>
  <c r="D44" i="8" s="1"/>
  <c r="D70" i="8" s="1"/>
  <c r="D96" i="8" s="1"/>
  <c r="D122" i="8" s="1"/>
  <c r="D16" i="8"/>
  <c r="D42" i="8" s="1"/>
  <c r="D68" i="8" s="1"/>
  <c r="D94" i="8" s="1"/>
  <c r="D120" i="8" s="1"/>
  <c r="W5" i="8"/>
  <c r="W16" i="8" s="1"/>
  <c r="X5" i="8"/>
  <c r="X16" i="8" s="1"/>
  <c r="AE205" i="2" l="1"/>
  <c r="AD205" i="2"/>
  <c r="AI185" i="2"/>
  <c r="AH204" i="2"/>
  <c r="AI204" i="2"/>
  <c r="U259" i="2"/>
  <c r="V273" i="2"/>
  <c r="Q273" i="2"/>
  <c r="U273" i="2"/>
  <c r="R259" i="2"/>
  <c r="Q259" i="2"/>
  <c r="S273" i="2"/>
  <c r="V259" i="2"/>
  <c r="O259" i="2"/>
  <c r="W259" i="2"/>
  <c r="P273" i="2"/>
  <c r="O273" i="2"/>
  <c r="W273" i="2"/>
  <c r="R273" i="2"/>
  <c r="T259" i="2"/>
  <c r="T273" i="2"/>
  <c r="S259" i="2"/>
  <c r="P259" i="2"/>
  <c r="Z219" i="2"/>
  <c r="AD109" i="2"/>
  <c r="AE118" i="2"/>
  <c r="AE178" i="2"/>
  <c r="AE209" i="2"/>
  <c r="AD181" i="2"/>
  <c r="AD186" i="2"/>
  <c r="AE181" i="2"/>
  <c r="AD118" i="2"/>
  <c r="AD178" i="2"/>
  <c r="AD93" i="2"/>
  <c r="AD183" i="2"/>
  <c r="AE107" i="2"/>
  <c r="AE109" i="2"/>
  <c r="AE93" i="2"/>
  <c r="AD200" i="2"/>
  <c r="AD57" i="2"/>
  <c r="AD107" i="2"/>
  <c r="AE186" i="2"/>
  <c r="AE200" i="2"/>
  <c r="AE57" i="2"/>
  <c r="AD209" i="2"/>
  <c r="AE183" i="2"/>
  <c r="W57" i="8"/>
  <c r="W84" i="8"/>
  <c r="W110" i="8" s="1"/>
  <c r="W136" i="8" s="1"/>
  <c r="W135" i="8" s="1"/>
  <c r="AA59" i="8"/>
  <c r="D47" i="8"/>
  <c r="D73" i="8" s="1"/>
  <c r="D99" i="8" s="1"/>
  <c r="D125" i="8" s="1"/>
  <c r="AA110" i="8"/>
  <c r="AA85" i="8"/>
  <c r="X94" i="8"/>
  <c r="W120" i="8"/>
  <c r="W42" i="8"/>
  <c r="X120" i="8"/>
  <c r="D24" i="8"/>
  <c r="X42" i="8"/>
  <c r="W68" i="8"/>
  <c r="X68" i="8"/>
  <c r="W94" i="8"/>
  <c r="AA219" i="2" l="1"/>
  <c r="W83" i="8"/>
  <c r="W109" i="8"/>
  <c r="AA136" i="8"/>
  <c r="AA137" i="8" s="1"/>
  <c r="AA111" i="8"/>
  <c r="D28" i="8"/>
  <c r="D54" i="8" s="1"/>
  <c r="D80" i="8" s="1"/>
  <c r="D106" i="8" s="1"/>
  <c r="D132" i="8" s="1"/>
  <c r="D50" i="8"/>
  <c r="D76" i="8" s="1"/>
  <c r="D102" i="8" s="1"/>
  <c r="D128" i="8" s="1"/>
  <c r="AB219" i="2" l="1"/>
  <c r="AC55" i="2"/>
  <c r="AC10" i="2"/>
  <c r="AC71" i="2" s="1"/>
  <c r="W55" i="2"/>
  <c r="V55" i="2"/>
  <c r="U55" i="2"/>
  <c r="T55" i="2"/>
  <c r="S55" i="2"/>
  <c r="R55" i="2"/>
  <c r="Q55" i="2"/>
  <c r="P55" i="2"/>
  <c r="O55" i="2"/>
  <c r="N55" i="2"/>
  <c r="W47" i="2"/>
  <c r="X47" i="2" s="1"/>
  <c r="V47" i="2"/>
  <c r="AS108" i="2" s="1"/>
  <c r="U47" i="2"/>
  <c r="U108" i="2" s="1"/>
  <c r="T47" i="2"/>
  <c r="S47" i="2"/>
  <c r="R47" i="2"/>
  <c r="R108" i="2" s="1"/>
  <c r="Q47" i="2"/>
  <c r="Q108" i="2" s="1"/>
  <c r="P47" i="2"/>
  <c r="O47" i="2"/>
  <c r="O108" i="2" s="1"/>
  <c r="N47" i="2"/>
  <c r="N108" i="2" s="1"/>
  <c r="W44" i="2"/>
  <c r="V44" i="2"/>
  <c r="U44" i="2"/>
  <c r="T44" i="2"/>
  <c r="S44" i="2"/>
  <c r="R44" i="2"/>
  <c r="Q44" i="2"/>
  <c r="P44" i="2"/>
  <c r="O44" i="2"/>
  <c r="N44" i="2"/>
  <c r="W31" i="2"/>
  <c r="X31" i="2" s="1"/>
  <c r="V31" i="2"/>
  <c r="V92" i="2" s="1"/>
  <c r="U31" i="2"/>
  <c r="AO92" i="2" s="1"/>
  <c r="T31" i="2"/>
  <c r="T92" i="2" s="1"/>
  <c r="S31" i="2"/>
  <c r="R31" i="2"/>
  <c r="Q31" i="2"/>
  <c r="Q92" i="2" s="1"/>
  <c r="P31" i="2"/>
  <c r="P92" i="2" s="1"/>
  <c r="O31" i="2"/>
  <c r="N31" i="2"/>
  <c r="N92" i="2" s="1"/>
  <c r="W10" i="2"/>
  <c r="X10" i="2" s="1"/>
  <c r="V10" i="2"/>
  <c r="V30" i="2" s="1"/>
  <c r="U10" i="2"/>
  <c r="U30" i="2" s="1"/>
  <c r="T10" i="2"/>
  <c r="S10" i="2"/>
  <c r="S71" i="2" s="1"/>
  <c r="R10" i="2"/>
  <c r="R71" i="2" s="1"/>
  <c r="Q10" i="2"/>
  <c r="Q71" i="2" s="1"/>
  <c r="P10" i="2"/>
  <c r="P30" i="2" s="1"/>
  <c r="O10" i="2"/>
  <c r="O71" i="2" s="1"/>
  <c r="N10" i="2"/>
  <c r="N71" i="2" s="1"/>
  <c r="N72" i="2" s="1"/>
  <c r="AR176" i="2"/>
  <c r="AQ176" i="2"/>
  <c r="AP176" i="2"/>
  <c r="AN176" i="2"/>
  <c r="AM176" i="2"/>
  <c r="AL176" i="2"/>
  <c r="AJ176" i="2"/>
  <c r="AI176" i="2"/>
  <c r="AH176" i="2"/>
  <c r="AR82" i="2"/>
  <c r="AQ82" i="2"/>
  <c r="AP82" i="2"/>
  <c r="AN82" i="2"/>
  <c r="AM82" i="2"/>
  <c r="AL82" i="2"/>
  <c r="AJ82" i="2"/>
  <c r="AI82" i="2"/>
  <c r="AH82" i="2"/>
  <c r="AR74" i="2"/>
  <c r="AQ74" i="2"/>
  <c r="AP74" i="2"/>
  <c r="AN74" i="2"/>
  <c r="AM74" i="2"/>
  <c r="AL74" i="2"/>
  <c r="AJ74" i="2"/>
  <c r="AI74" i="2"/>
  <c r="AH74" i="2"/>
  <c r="AK395" i="2"/>
  <c r="AK394" i="2"/>
  <c r="AK393" i="2"/>
  <c r="AK392" i="2"/>
  <c r="AK391" i="2"/>
  <c r="AK390" i="2"/>
  <c r="AK389" i="2"/>
  <c r="AK388" i="2"/>
  <c r="AK387" i="2"/>
  <c r="AK386" i="2"/>
  <c r="AK383" i="2"/>
  <c r="AK381" i="2"/>
  <c r="AK378" i="2"/>
  <c r="AK377" i="2"/>
  <c r="AK375" i="2"/>
  <c r="AK374" i="2"/>
  <c r="AK371" i="2"/>
  <c r="AK369" i="2"/>
  <c r="AK368" i="2"/>
  <c r="AK365" i="2"/>
  <c r="AK364" i="2"/>
  <c r="AK362" i="2"/>
  <c r="AK359" i="2"/>
  <c r="AK357" i="2"/>
  <c r="AK356" i="2"/>
  <c r="AK355" i="2"/>
  <c r="AK354" i="2"/>
  <c r="AK352" i="2"/>
  <c r="AK351" i="2"/>
  <c r="AK350" i="2"/>
  <c r="AK349" i="2"/>
  <c r="AK346" i="2"/>
  <c r="AK340" i="2"/>
  <c r="AK339" i="2"/>
  <c r="AK337" i="2"/>
  <c r="AK336" i="2"/>
  <c r="AK334" i="2"/>
  <c r="AK332" i="2"/>
  <c r="AK330" i="2"/>
  <c r="AK326" i="2"/>
  <c r="AK324" i="2"/>
  <c r="AK323" i="2"/>
  <c r="AK322" i="2"/>
  <c r="AK320" i="2"/>
  <c r="AK318" i="2"/>
  <c r="AK314" i="2"/>
  <c r="AK312" i="2"/>
  <c r="AK309" i="2"/>
  <c r="AK307" i="2"/>
  <c r="AK305" i="2"/>
  <c r="AK303" i="2"/>
  <c r="AK302" i="2"/>
  <c r="AK220" i="2"/>
  <c r="AK219" i="2"/>
  <c r="AK211" i="2"/>
  <c r="AK167" i="2" s="1"/>
  <c r="AK210" i="2"/>
  <c r="AK166" i="2" s="1"/>
  <c r="AK208" i="2"/>
  <c r="AK164" i="2" s="1"/>
  <c r="AK207" i="2"/>
  <c r="AK163" i="2" s="1"/>
  <c r="AK206" i="2"/>
  <c r="AK162" i="2" s="1"/>
  <c r="AK203" i="2"/>
  <c r="AK202" i="2"/>
  <c r="AK158" i="2" s="1"/>
  <c r="AK201" i="2"/>
  <c r="AK157" i="2" s="1"/>
  <c r="AK198" i="2"/>
  <c r="AK196" i="2"/>
  <c r="AK152" i="2" s="1"/>
  <c r="AK195" i="2"/>
  <c r="AK151" i="2" s="1"/>
  <c r="AK194" i="2"/>
  <c r="AK150" i="2" s="1"/>
  <c r="AK193" i="2"/>
  <c r="AK149" i="2" s="1"/>
  <c r="AK191" i="2"/>
  <c r="AK147" i="2" s="1"/>
  <c r="AK190" i="2"/>
  <c r="AK146" i="2" s="1"/>
  <c r="AK189" i="2"/>
  <c r="AK145" i="2" s="1"/>
  <c r="AK188" i="2"/>
  <c r="AK144" i="2" s="1"/>
  <c r="AK187" i="2"/>
  <c r="AK143" i="2" s="1"/>
  <c r="AK184" i="2"/>
  <c r="AK182" i="2"/>
  <c r="AK179" i="2"/>
  <c r="AK177" i="2"/>
  <c r="AK133" i="2" s="1"/>
  <c r="AK175" i="2"/>
  <c r="AK123" i="2"/>
  <c r="AK62" i="2" s="1"/>
  <c r="AK121" i="2"/>
  <c r="AK60" i="2" s="1"/>
  <c r="AK119" i="2"/>
  <c r="AK58" i="2" s="1"/>
  <c r="AK104" i="2"/>
  <c r="AK43" i="2" s="1"/>
  <c r="AK102" i="2"/>
  <c r="AK41" i="2" s="1"/>
  <c r="AK101" i="2"/>
  <c r="AK40" i="2" s="1"/>
  <c r="AK99" i="2"/>
  <c r="AK38" i="2" s="1"/>
  <c r="AK89" i="2"/>
  <c r="AK28" i="2" s="1"/>
  <c r="AK88" i="2"/>
  <c r="AK27" i="2" s="1"/>
  <c r="AK87" i="2"/>
  <c r="AK26" i="2" s="1"/>
  <c r="AK85" i="2"/>
  <c r="AK83" i="2"/>
  <c r="AK81" i="2"/>
  <c r="AK82" i="2" s="1"/>
  <c r="AK80" i="2"/>
  <c r="AK19" i="2" s="1"/>
  <c r="AK79" i="2"/>
  <c r="AK18" i="2" s="1"/>
  <c r="AK77" i="2"/>
  <c r="AK75" i="2"/>
  <c r="AK73" i="2"/>
  <c r="AK74" i="2" s="1"/>
  <c r="AO395" i="2"/>
  <c r="AO394" i="2"/>
  <c r="AO393" i="2"/>
  <c r="AO392" i="2"/>
  <c r="AO391" i="2"/>
  <c r="AO390" i="2"/>
  <c r="AO389" i="2"/>
  <c r="AO388" i="2"/>
  <c r="AO387" i="2"/>
  <c r="AO386" i="2"/>
  <c r="AO383" i="2"/>
  <c r="AO381" i="2"/>
  <c r="AO378" i="2"/>
  <c r="AO377" i="2"/>
  <c r="AO375" i="2"/>
  <c r="AO374" i="2"/>
  <c r="AO371" i="2"/>
  <c r="AO369" i="2"/>
  <c r="AO368" i="2"/>
  <c r="AO365" i="2"/>
  <c r="AO364" i="2"/>
  <c r="AO362" i="2"/>
  <c r="AO359" i="2"/>
  <c r="AO357" i="2"/>
  <c r="AO356" i="2"/>
  <c r="AO355" i="2"/>
  <c r="AO354" i="2"/>
  <c r="AO352" i="2"/>
  <c r="AO351" i="2"/>
  <c r="AO350" i="2"/>
  <c r="AO349" i="2"/>
  <c r="AO346" i="2"/>
  <c r="AO340" i="2"/>
  <c r="AO339" i="2"/>
  <c r="AO337" i="2"/>
  <c r="AO336" i="2"/>
  <c r="AO334" i="2"/>
  <c r="AO332" i="2"/>
  <c r="AO330" i="2"/>
  <c r="AO326" i="2"/>
  <c r="AO324" i="2"/>
  <c r="AO323" i="2"/>
  <c r="AO322" i="2"/>
  <c r="AO320" i="2"/>
  <c r="AO318" i="2"/>
  <c r="AO314" i="2"/>
  <c r="AO312" i="2"/>
  <c r="AO309" i="2"/>
  <c r="AO307" i="2"/>
  <c r="AO305" i="2"/>
  <c r="AO303" i="2"/>
  <c r="AO302" i="2"/>
  <c r="AO220" i="2"/>
  <c r="AO219" i="2"/>
  <c r="AO211" i="2"/>
  <c r="AO167" i="2" s="1"/>
  <c r="AO210" i="2"/>
  <c r="AO166" i="2" s="1"/>
  <c r="AO208" i="2"/>
  <c r="AO164" i="2" s="1"/>
  <c r="AO207" i="2"/>
  <c r="AO163" i="2" s="1"/>
  <c r="AO206" i="2"/>
  <c r="AO162" i="2" s="1"/>
  <c r="AO203" i="2"/>
  <c r="AO202" i="2"/>
  <c r="AO158" i="2" s="1"/>
  <c r="AO201" i="2"/>
  <c r="AO157" i="2" s="1"/>
  <c r="AO198" i="2"/>
  <c r="AO196" i="2"/>
  <c r="AO152" i="2" s="1"/>
  <c r="AO195" i="2"/>
  <c r="AO151" i="2" s="1"/>
  <c r="AO194" i="2"/>
  <c r="AO150" i="2" s="1"/>
  <c r="AO193" i="2"/>
  <c r="AO191" i="2"/>
  <c r="AO147" i="2" s="1"/>
  <c r="AO190" i="2"/>
  <c r="AO146" i="2" s="1"/>
  <c r="AO189" i="2"/>
  <c r="AO145" i="2" s="1"/>
  <c r="AO188" i="2"/>
  <c r="AO144" i="2" s="1"/>
  <c r="AO187" i="2"/>
  <c r="AO143" i="2" s="1"/>
  <c r="AO184" i="2"/>
  <c r="AO182" i="2"/>
  <c r="AO138" i="2" s="1"/>
  <c r="AO179" i="2"/>
  <c r="AO177" i="2"/>
  <c r="AO133" i="2" s="1"/>
  <c r="AO175" i="2"/>
  <c r="AO123" i="2"/>
  <c r="AO62" i="2" s="1"/>
  <c r="AO121" i="2"/>
  <c r="AO60" i="2" s="1"/>
  <c r="AO119" i="2"/>
  <c r="AO58" i="2" s="1"/>
  <c r="AO104" i="2"/>
  <c r="AO43" i="2" s="1"/>
  <c r="AO102" i="2"/>
  <c r="AO101" i="2"/>
  <c r="AO40" i="2" s="1"/>
  <c r="AO99" i="2"/>
  <c r="AO38" i="2" s="1"/>
  <c r="AO89" i="2"/>
  <c r="AO28" i="2" s="1"/>
  <c r="AO88" i="2"/>
  <c r="AO27" i="2" s="1"/>
  <c r="AO87" i="2"/>
  <c r="AO26" i="2" s="1"/>
  <c r="AO85" i="2"/>
  <c r="AO83" i="2"/>
  <c r="AO81" i="2"/>
  <c r="AO80" i="2"/>
  <c r="AO19" i="2" s="1"/>
  <c r="AO79" i="2"/>
  <c r="AO18" i="2" s="1"/>
  <c r="AO77" i="2"/>
  <c r="AO75" i="2"/>
  <c r="AO73" i="2"/>
  <c r="AO12" i="2" s="1"/>
  <c r="AJ398" i="2"/>
  <c r="AI398" i="2"/>
  <c r="AH398" i="2"/>
  <c r="AJ376" i="2"/>
  <c r="AJ382" i="2" s="1"/>
  <c r="AI376" i="2"/>
  <c r="AI382" i="2" s="1"/>
  <c r="AH376" i="2"/>
  <c r="AH382" i="2" s="1"/>
  <c r="AJ363" i="2"/>
  <c r="AI363" i="2"/>
  <c r="AH363" i="2"/>
  <c r="AJ358" i="2"/>
  <c r="AI358" i="2"/>
  <c r="AH358" i="2"/>
  <c r="AJ345" i="2"/>
  <c r="AI345" i="2"/>
  <c r="AH345" i="2"/>
  <c r="AJ338" i="2"/>
  <c r="AI338" i="2"/>
  <c r="AH338" i="2"/>
  <c r="AJ331" i="2"/>
  <c r="AI331" i="2"/>
  <c r="AH331" i="2"/>
  <c r="AJ325" i="2"/>
  <c r="AI325" i="2"/>
  <c r="AH325" i="2"/>
  <c r="AJ313" i="2"/>
  <c r="AI313" i="2"/>
  <c r="AH313" i="2"/>
  <c r="AJ308" i="2"/>
  <c r="AI308" i="2"/>
  <c r="AH308" i="2"/>
  <c r="AJ304" i="2"/>
  <c r="AJ274" i="2" s="1"/>
  <c r="AI304" i="2"/>
  <c r="AI274" i="2" s="1"/>
  <c r="AH304" i="2"/>
  <c r="AH274" i="2" s="1"/>
  <c r="AJ266" i="2"/>
  <c r="AI266" i="2"/>
  <c r="AH266" i="2"/>
  <c r="AK232" i="2"/>
  <c r="AJ232" i="2"/>
  <c r="AI232" i="2"/>
  <c r="AH232" i="2"/>
  <c r="AJ221" i="2"/>
  <c r="AI221" i="2"/>
  <c r="AH221" i="2"/>
  <c r="AJ212" i="2"/>
  <c r="AI212" i="2"/>
  <c r="AH212" i="2"/>
  <c r="AJ209" i="2"/>
  <c r="AI209" i="2"/>
  <c r="AH209" i="2"/>
  <c r="AJ200" i="2"/>
  <c r="AI200" i="2"/>
  <c r="AH200" i="2"/>
  <c r="AJ197" i="2"/>
  <c r="AI197" i="2"/>
  <c r="AH197" i="2"/>
  <c r="AJ192" i="2"/>
  <c r="AI192" i="2"/>
  <c r="AH192" i="2"/>
  <c r="AJ186" i="2"/>
  <c r="AI186" i="2"/>
  <c r="AH186" i="2"/>
  <c r="AJ183" i="2"/>
  <c r="AI183" i="2"/>
  <c r="AH183" i="2"/>
  <c r="AJ181" i="2"/>
  <c r="AI181" i="2"/>
  <c r="AH181" i="2"/>
  <c r="AJ178" i="2"/>
  <c r="AI178" i="2"/>
  <c r="AH178" i="2"/>
  <c r="AJ167" i="2"/>
  <c r="AI167" i="2"/>
  <c r="AH167" i="2"/>
  <c r="AJ166" i="2"/>
  <c r="AI166" i="2"/>
  <c r="AH166" i="2"/>
  <c r="AJ164" i="2"/>
  <c r="AI164" i="2"/>
  <c r="AH164" i="2"/>
  <c r="AJ163" i="2"/>
  <c r="AI163" i="2"/>
  <c r="AH163" i="2"/>
  <c r="AJ162" i="2"/>
  <c r="AI162" i="2"/>
  <c r="AH162" i="2"/>
  <c r="AJ159" i="2"/>
  <c r="AI159" i="2"/>
  <c r="AH159" i="2"/>
  <c r="AJ158" i="2"/>
  <c r="AI158" i="2"/>
  <c r="AH158" i="2"/>
  <c r="AJ157" i="2"/>
  <c r="AI157" i="2"/>
  <c r="AH157" i="2"/>
  <c r="AJ154" i="2"/>
  <c r="AJ155" i="2" s="1"/>
  <c r="AI154" i="2"/>
  <c r="AI155" i="2" s="1"/>
  <c r="AH154" i="2"/>
  <c r="AH155" i="2" s="1"/>
  <c r="AJ152" i="2"/>
  <c r="AI152" i="2"/>
  <c r="AH152" i="2"/>
  <c r="AJ151" i="2"/>
  <c r="AI151" i="2"/>
  <c r="AH151" i="2"/>
  <c r="AJ150" i="2"/>
  <c r="AI150" i="2"/>
  <c r="AH150" i="2"/>
  <c r="AJ149" i="2"/>
  <c r="AI149" i="2"/>
  <c r="AH149" i="2"/>
  <c r="AJ147" i="2"/>
  <c r="AI147" i="2"/>
  <c r="AH147" i="2"/>
  <c r="AJ146" i="2"/>
  <c r="AI146" i="2"/>
  <c r="AH146" i="2"/>
  <c r="AJ145" i="2"/>
  <c r="AI145" i="2"/>
  <c r="AH145" i="2"/>
  <c r="AJ144" i="2"/>
  <c r="AI144" i="2"/>
  <c r="AH144" i="2"/>
  <c r="AJ143" i="2"/>
  <c r="AI143" i="2"/>
  <c r="AH143" i="2"/>
  <c r="AJ140" i="2"/>
  <c r="AJ141" i="2" s="1"/>
  <c r="AI140" i="2"/>
  <c r="AH140" i="2"/>
  <c r="AJ138" i="2"/>
  <c r="AI138" i="2"/>
  <c r="AH138" i="2"/>
  <c r="AJ135" i="2"/>
  <c r="AJ136" i="2" s="1"/>
  <c r="AI135" i="2"/>
  <c r="AI136" i="2" s="1"/>
  <c r="AH135" i="2"/>
  <c r="AH136" i="2" s="1"/>
  <c r="AJ133" i="2"/>
  <c r="AI133" i="2"/>
  <c r="AH133" i="2"/>
  <c r="AJ131" i="2"/>
  <c r="AI131" i="2"/>
  <c r="AI132" i="2" s="1"/>
  <c r="AH131" i="2"/>
  <c r="AH280" i="2" s="1"/>
  <c r="AJ122" i="2"/>
  <c r="AI122" i="2"/>
  <c r="AH122" i="2"/>
  <c r="AJ120" i="2"/>
  <c r="AI120" i="2"/>
  <c r="AH120" i="2"/>
  <c r="AJ116" i="2"/>
  <c r="AJ117" i="2" s="1"/>
  <c r="AI116" i="2"/>
  <c r="AI117" i="2" s="1"/>
  <c r="AH116" i="2"/>
  <c r="AH117" i="2" s="1"/>
  <c r="AJ108" i="2"/>
  <c r="AI108" i="2"/>
  <c r="AH108" i="2"/>
  <c r="AH47" i="2" s="1"/>
  <c r="AJ105" i="2"/>
  <c r="AJ106" i="2" s="1"/>
  <c r="AI105" i="2"/>
  <c r="AI106" i="2" s="1"/>
  <c r="AH105" i="2"/>
  <c r="AH106" i="2" s="1"/>
  <c r="AJ100" i="2"/>
  <c r="AI100" i="2"/>
  <c r="AH100" i="2"/>
  <c r="AJ92" i="2"/>
  <c r="AI92" i="2"/>
  <c r="AH92" i="2"/>
  <c r="AJ71" i="2"/>
  <c r="AJ91" i="2" s="1"/>
  <c r="AI71" i="2"/>
  <c r="AH71" i="2"/>
  <c r="AH91" i="2" s="1"/>
  <c r="AJ62" i="2"/>
  <c r="AI62" i="2"/>
  <c r="AH62" i="2"/>
  <c r="AJ60" i="2"/>
  <c r="AI60" i="2"/>
  <c r="AH60" i="2"/>
  <c r="AJ58" i="2"/>
  <c r="AI58" i="2"/>
  <c r="AH58" i="2"/>
  <c r="AJ43" i="2"/>
  <c r="AI43" i="2"/>
  <c r="AH43" i="2"/>
  <c r="AK42" i="2"/>
  <c r="AJ42" i="2"/>
  <c r="AI42" i="2"/>
  <c r="AH42" i="2"/>
  <c r="AJ41" i="2"/>
  <c r="AI41" i="2"/>
  <c r="AH41" i="2"/>
  <c r="AJ40" i="2"/>
  <c r="AI40" i="2"/>
  <c r="AH40" i="2"/>
  <c r="AJ38" i="2"/>
  <c r="AI38" i="2"/>
  <c r="AH38" i="2"/>
  <c r="AK29" i="2"/>
  <c r="AJ29" i="2"/>
  <c r="AI29" i="2"/>
  <c r="AH29" i="2"/>
  <c r="AJ28" i="2"/>
  <c r="AI28" i="2"/>
  <c r="AH28" i="2"/>
  <c r="AJ27" i="2"/>
  <c r="AI27" i="2"/>
  <c r="AH27" i="2"/>
  <c r="AJ26" i="2"/>
  <c r="AI26" i="2"/>
  <c r="AH26" i="2"/>
  <c r="AJ24" i="2"/>
  <c r="AJ25" i="2" s="1"/>
  <c r="AI24" i="2"/>
  <c r="AI25" i="2" s="1"/>
  <c r="AH24" i="2"/>
  <c r="AH25" i="2" s="1"/>
  <c r="AJ23" i="2"/>
  <c r="AI23" i="2"/>
  <c r="AH23" i="2"/>
  <c r="AJ20" i="2"/>
  <c r="AJ21" i="2" s="1"/>
  <c r="AI20" i="2"/>
  <c r="AI21" i="2" s="1"/>
  <c r="AH20" i="2"/>
  <c r="AH21" i="2" s="1"/>
  <c r="AJ19" i="2"/>
  <c r="AI19" i="2"/>
  <c r="AH19" i="2"/>
  <c r="AJ18" i="2"/>
  <c r="AI18" i="2"/>
  <c r="AH18" i="2"/>
  <c r="AJ16" i="2"/>
  <c r="AJ17" i="2" s="1"/>
  <c r="AI16" i="2"/>
  <c r="AI17" i="2" s="1"/>
  <c r="AH16" i="2"/>
  <c r="AH17" i="2" s="1"/>
  <c r="AJ15" i="2"/>
  <c r="AI15" i="2"/>
  <c r="AH15" i="2"/>
  <c r="AJ12" i="2"/>
  <c r="AJ13" i="2" s="1"/>
  <c r="AI12" i="2"/>
  <c r="AI13" i="2" s="1"/>
  <c r="AH12" i="2"/>
  <c r="AH13" i="2" s="1"/>
  <c r="AH4" i="2"/>
  <c r="AN398" i="2"/>
  <c r="AM398" i="2"/>
  <c r="AL398" i="2"/>
  <c r="AN376" i="2"/>
  <c r="AN382" i="2" s="1"/>
  <c r="AM376" i="2"/>
  <c r="AM382" i="2" s="1"/>
  <c r="AL376" i="2"/>
  <c r="AL382" i="2" s="1"/>
  <c r="AN363" i="2"/>
  <c r="AM363" i="2"/>
  <c r="AL363" i="2"/>
  <c r="AN358" i="2"/>
  <c r="AM358" i="2"/>
  <c r="AL358" i="2"/>
  <c r="AN345" i="2"/>
  <c r="AM345" i="2"/>
  <c r="AL345" i="2"/>
  <c r="AN338" i="2"/>
  <c r="AM338" i="2"/>
  <c r="AL338" i="2"/>
  <c r="AN331" i="2"/>
  <c r="AM331" i="2"/>
  <c r="AL331" i="2"/>
  <c r="AN325" i="2"/>
  <c r="AM325" i="2"/>
  <c r="AL325" i="2"/>
  <c r="AN313" i="2"/>
  <c r="AM313" i="2"/>
  <c r="AL313" i="2"/>
  <c r="AN308" i="2"/>
  <c r="AM308" i="2"/>
  <c r="AL308" i="2"/>
  <c r="AN304" i="2"/>
  <c r="AN274" i="2" s="1"/>
  <c r="AM304" i="2"/>
  <c r="AM274" i="2" s="1"/>
  <c r="AL304" i="2"/>
  <c r="AL274" i="2" s="1"/>
  <c r="AN266" i="2"/>
  <c r="AM266" i="2"/>
  <c r="AL266" i="2"/>
  <c r="AO232" i="2"/>
  <c r="AN232" i="2"/>
  <c r="AM232" i="2"/>
  <c r="AL232" i="2"/>
  <c r="AN221" i="2"/>
  <c r="AM221" i="2"/>
  <c r="AL221" i="2"/>
  <c r="AN212" i="2"/>
  <c r="AM212" i="2"/>
  <c r="AL212" i="2"/>
  <c r="AL168" i="2" s="1"/>
  <c r="AN209" i="2"/>
  <c r="AM209" i="2"/>
  <c r="AL209" i="2"/>
  <c r="AN200" i="2"/>
  <c r="AM200" i="2"/>
  <c r="AL200" i="2"/>
  <c r="AN197" i="2"/>
  <c r="AM197" i="2"/>
  <c r="AL197" i="2"/>
  <c r="AN192" i="2"/>
  <c r="AM192" i="2"/>
  <c r="AL192" i="2"/>
  <c r="AN186" i="2"/>
  <c r="AM186" i="2"/>
  <c r="AL186" i="2"/>
  <c r="AN183" i="2"/>
  <c r="AM183" i="2"/>
  <c r="AL183" i="2"/>
  <c r="AN181" i="2"/>
  <c r="AM181" i="2"/>
  <c r="AL181" i="2"/>
  <c r="AN178" i="2"/>
  <c r="AM178" i="2"/>
  <c r="AL178" i="2"/>
  <c r="AN167" i="2"/>
  <c r="AM167" i="2"/>
  <c r="AL167" i="2"/>
  <c r="AN166" i="2"/>
  <c r="AM166" i="2"/>
  <c r="AL166" i="2"/>
  <c r="AN164" i="2"/>
  <c r="AM164" i="2"/>
  <c r="AL164" i="2"/>
  <c r="AN163" i="2"/>
  <c r="AM163" i="2"/>
  <c r="AL163" i="2"/>
  <c r="AN162" i="2"/>
  <c r="AM162" i="2"/>
  <c r="AL162" i="2"/>
  <c r="AN159" i="2"/>
  <c r="AM159" i="2"/>
  <c r="AL159" i="2"/>
  <c r="AN158" i="2"/>
  <c r="AM158" i="2"/>
  <c r="AL158" i="2"/>
  <c r="AN157" i="2"/>
  <c r="AM157" i="2"/>
  <c r="AL157" i="2"/>
  <c r="AN154" i="2"/>
  <c r="AM154" i="2"/>
  <c r="AL154" i="2"/>
  <c r="AN152" i="2"/>
  <c r="AM152" i="2"/>
  <c r="AL152" i="2"/>
  <c r="AN151" i="2"/>
  <c r="AM151" i="2"/>
  <c r="AL151" i="2"/>
  <c r="AN150" i="2"/>
  <c r="AM150" i="2"/>
  <c r="AL150" i="2"/>
  <c r="AN149" i="2"/>
  <c r="AM149" i="2"/>
  <c r="AL149" i="2"/>
  <c r="AN147" i="2"/>
  <c r="AM147" i="2"/>
  <c r="AL147" i="2"/>
  <c r="AN146" i="2"/>
  <c r="AM146" i="2"/>
  <c r="AL146" i="2"/>
  <c r="AN145" i="2"/>
  <c r="AM145" i="2"/>
  <c r="AL145" i="2"/>
  <c r="AN144" i="2"/>
  <c r="AM144" i="2"/>
  <c r="AL144" i="2"/>
  <c r="AN143" i="2"/>
  <c r="AM143" i="2"/>
  <c r="AL143" i="2"/>
  <c r="AN140" i="2"/>
  <c r="AM140" i="2"/>
  <c r="AL140" i="2"/>
  <c r="AN138" i="2"/>
  <c r="AM138" i="2"/>
  <c r="AL138" i="2"/>
  <c r="AN135" i="2"/>
  <c r="AM135" i="2"/>
  <c r="AL135" i="2"/>
  <c r="AN133" i="2"/>
  <c r="AM133" i="2"/>
  <c r="AL133" i="2"/>
  <c r="AN131" i="2"/>
  <c r="AM131" i="2"/>
  <c r="AL131" i="2"/>
  <c r="AL280" i="2" s="1"/>
  <c r="AN122" i="2"/>
  <c r="AM122" i="2"/>
  <c r="AL122" i="2"/>
  <c r="AN120" i="2"/>
  <c r="AM120" i="2"/>
  <c r="AL120" i="2"/>
  <c r="AN116" i="2"/>
  <c r="AM116" i="2"/>
  <c r="AL116" i="2"/>
  <c r="AN108" i="2"/>
  <c r="AM108" i="2"/>
  <c r="AL108" i="2"/>
  <c r="AL47" i="2" s="1"/>
  <c r="AN105" i="2"/>
  <c r="AM105" i="2"/>
  <c r="AL105" i="2"/>
  <c r="AN100" i="2"/>
  <c r="AM100" i="2"/>
  <c r="AL100" i="2"/>
  <c r="AN92" i="2"/>
  <c r="AM92" i="2"/>
  <c r="AL92" i="2"/>
  <c r="AN71" i="2"/>
  <c r="AM71" i="2"/>
  <c r="AL71" i="2"/>
  <c r="AL10" i="2" s="1"/>
  <c r="AN62" i="2"/>
  <c r="AM62" i="2"/>
  <c r="AL62" i="2"/>
  <c r="AN60" i="2"/>
  <c r="AM60" i="2"/>
  <c r="AL60" i="2"/>
  <c r="AN58" i="2"/>
  <c r="AM58" i="2"/>
  <c r="AL58" i="2"/>
  <c r="AN43" i="2"/>
  <c r="AM43" i="2"/>
  <c r="AL43" i="2"/>
  <c r="AO42" i="2"/>
  <c r="AN42" i="2"/>
  <c r="AM42" i="2"/>
  <c r="AL42" i="2"/>
  <c r="AN41" i="2"/>
  <c r="AM41" i="2"/>
  <c r="AL41" i="2"/>
  <c r="AN40" i="2"/>
  <c r="AM40" i="2"/>
  <c r="AL40" i="2"/>
  <c r="AN38" i="2"/>
  <c r="AM38" i="2"/>
  <c r="AL38" i="2"/>
  <c r="AO29" i="2"/>
  <c r="AN29" i="2"/>
  <c r="AM29" i="2"/>
  <c r="AL29" i="2"/>
  <c r="AN28" i="2"/>
  <c r="AM28" i="2"/>
  <c r="AL28" i="2"/>
  <c r="AN27" i="2"/>
  <c r="AM27" i="2"/>
  <c r="AL27" i="2"/>
  <c r="AN26" i="2"/>
  <c r="AM26" i="2"/>
  <c r="AL26" i="2"/>
  <c r="AN24" i="2"/>
  <c r="AM24" i="2"/>
  <c r="AL24" i="2"/>
  <c r="AN20" i="2"/>
  <c r="AM20" i="2"/>
  <c r="AL20" i="2"/>
  <c r="AN19" i="2"/>
  <c r="AM19" i="2"/>
  <c r="AL19" i="2"/>
  <c r="AN18" i="2"/>
  <c r="AM18" i="2"/>
  <c r="AL18" i="2"/>
  <c r="AN16" i="2"/>
  <c r="AM16" i="2"/>
  <c r="AL16" i="2"/>
  <c r="AN12" i="2"/>
  <c r="AM12" i="2"/>
  <c r="AL12" i="2"/>
  <c r="AL4" i="2"/>
  <c r="AV116" i="2"/>
  <c r="AU116" i="2"/>
  <c r="AT116" i="2"/>
  <c r="AR116" i="2"/>
  <c r="AQ116" i="2"/>
  <c r="AP116" i="2"/>
  <c r="AV108" i="2"/>
  <c r="AU108" i="2"/>
  <c r="AT108" i="2"/>
  <c r="AT47" i="2" s="1"/>
  <c r="AR108" i="2"/>
  <c r="AQ108" i="2"/>
  <c r="AP108" i="2"/>
  <c r="AV105" i="2"/>
  <c r="AU105" i="2"/>
  <c r="AT105" i="2"/>
  <c r="AR105" i="2"/>
  <c r="AQ105" i="2"/>
  <c r="AP105" i="2"/>
  <c r="AV92" i="2"/>
  <c r="AU92" i="2"/>
  <c r="AT92" i="2"/>
  <c r="AT31" i="2" s="1"/>
  <c r="AR92" i="2"/>
  <c r="AQ92" i="2"/>
  <c r="AP92" i="2"/>
  <c r="AP31" i="2" s="1"/>
  <c r="AW104" i="2"/>
  <c r="AW43" i="2" s="1"/>
  <c r="AW102" i="2"/>
  <c r="AW101" i="2"/>
  <c r="AW40" i="2" s="1"/>
  <c r="AW99" i="2"/>
  <c r="AW38" i="2" s="1"/>
  <c r="AS104" i="2"/>
  <c r="AS43" i="2" s="1"/>
  <c r="AS102" i="2"/>
  <c r="AS101" i="2"/>
  <c r="AS40" i="2" s="1"/>
  <c r="AS99" i="2"/>
  <c r="AS38" i="2" s="1"/>
  <c r="AV71" i="2"/>
  <c r="AU71" i="2"/>
  <c r="AT71" i="2"/>
  <c r="AT91" i="2" s="1"/>
  <c r="AR71" i="2"/>
  <c r="AQ71" i="2"/>
  <c r="AP71" i="2"/>
  <c r="AP91" i="2" s="1"/>
  <c r="AB17" i="7"/>
  <c r="AA17" i="7"/>
  <c r="Z17" i="7"/>
  <c r="Y17" i="7"/>
  <c r="Y13" i="7" s="1"/>
  <c r="X17" i="7"/>
  <c r="AB14" i="7"/>
  <c r="AA14" i="7"/>
  <c r="Z14" i="7"/>
  <c r="Y14" i="7"/>
  <c r="X14" i="7"/>
  <c r="W232" i="2"/>
  <c r="W235" i="2" s="1"/>
  <c r="W443" i="2"/>
  <c r="W21" i="8" s="1"/>
  <c r="W47" i="8" s="1"/>
  <c r="W73" i="8" s="1"/>
  <c r="W99" i="8" s="1"/>
  <c r="W125" i="8" s="1"/>
  <c r="V443" i="2"/>
  <c r="U443" i="2"/>
  <c r="T443" i="2"/>
  <c r="S443" i="2"/>
  <c r="R443" i="2"/>
  <c r="Q443" i="2"/>
  <c r="P443" i="2"/>
  <c r="O443" i="2"/>
  <c r="N443" i="2"/>
  <c r="L443" i="2"/>
  <c r="AB222" i="2"/>
  <c r="AA222" i="2"/>
  <c r="Z222" i="2"/>
  <c r="Y222" i="2"/>
  <c r="X222" i="2"/>
  <c r="V222" i="2"/>
  <c r="U222" i="2"/>
  <c r="T222" i="2"/>
  <c r="S222" i="2"/>
  <c r="R222" i="2"/>
  <c r="Q222" i="2"/>
  <c r="P222" i="2"/>
  <c r="O222" i="2"/>
  <c r="N222" i="2"/>
  <c r="W222" i="2"/>
  <c r="L343" i="2"/>
  <c r="V456" i="2"/>
  <c r="U456" i="2"/>
  <c r="T456" i="2"/>
  <c r="S456" i="2"/>
  <c r="R456" i="2"/>
  <c r="Q456" i="2"/>
  <c r="P456" i="2"/>
  <c r="O456" i="2"/>
  <c r="N456" i="2"/>
  <c r="W456" i="2"/>
  <c r="L461" i="2"/>
  <c r="L458" i="2"/>
  <c r="L457" i="2"/>
  <c r="BB96" i="6"/>
  <c r="BB97" i="6" s="1"/>
  <c r="BB98" i="6" s="1"/>
  <c r="BB99" i="6" s="1"/>
  <c r="BB100" i="6" s="1"/>
  <c r="BB101" i="6" s="1"/>
  <c r="BB102" i="6" s="1"/>
  <c r="BB103" i="6" s="1"/>
  <c r="BB104" i="6" s="1"/>
  <c r="BB105" i="6" s="1"/>
  <c r="BB106" i="6" s="1"/>
  <c r="BB107" i="6" s="1"/>
  <c r="BB108" i="6" s="1"/>
  <c r="BB109" i="6" s="1"/>
  <c r="AC212" i="2"/>
  <c r="AC211" i="2"/>
  <c r="AB211" i="2"/>
  <c r="AA211" i="2"/>
  <c r="Z211" i="2"/>
  <c r="Y211" i="2"/>
  <c r="X211" i="2"/>
  <c r="W211" i="2"/>
  <c r="V211" i="2"/>
  <c r="U211" i="2"/>
  <c r="T211" i="2"/>
  <c r="S211" i="2"/>
  <c r="R211" i="2"/>
  <c r="Q211" i="2"/>
  <c r="P211" i="2"/>
  <c r="O211" i="2"/>
  <c r="N211" i="2"/>
  <c r="AC210" i="2"/>
  <c r="W210" i="2"/>
  <c r="V210" i="2"/>
  <c r="U210" i="2"/>
  <c r="T210" i="2"/>
  <c r="S210" i="2"/>
  <c r="R210" i="2"/>
  <c r="Q210" i="2"/>
  <c r="P210" i="2"/>
  <c r="O210" i="2"/>
  <c r="N210" i="2"/>
  <c r="AC208" i="2"/>
  <c r="W208" i="2"/>
  <c r="V208" i="2"/>
  <c r="U208" i="2"/>
  <c r="T208" i="2"/>
  <c r="S208" i="2"/>
  <c r="R208" i="2"/>
  <c r="Q208" i="2"/>
  <c r="P208" i="2"/>
  <c r="O208" i="2"/>
  <c r="N208" i="2"/>
  <c r="AC207" i="2"/>
  <c r="W207" i="2"/>
  <c r="V207" i="2"/>
  <c r="U207" i="2"/>
  <c r="T207" i="2"/>
  <c r="S207" i="2"/>
  <c r="R207" i="2"/>
  <c r="Q207" i="2"/>
  <c r="P207" i="2"/>
  <c r="O207" i="2"/>
  <c r="N207" i="2"/>
  <c r="AC206" i="2"/>
  <c r="W206" i="2"/>
  <c r="V206" i="2"/>
  <c r="U206" i="2"/>
  <c r="T206" i="2"/>
  <c r="S206" i="2"/>
  <c r="R206" i="2"/>
  <c r="Q206" i="2"/>
  <c r="P206" i="2"/>
  <c r="O206" i="2"/>
  <c r="N206" i="2"/>
  <c r="AC203" i="2"/>
  <c r="W203" i="2"/>
  <c r="V203" i="2"/>
  <c r="U203" i="2"/>
  <c r="T203" i="2"/>
  <c r="S203" i="2"/>
  <c r="R203" i="2"/>
  <c r="Q203" i="2"/>
  <c r="P203" i="2"/>
  <c r="O203" i="2"/>
  <c r="N203" i="2"/>
  <c r="AC202" i="2"/>
  <c r="AB202" i="2"/>
  <c r="AA202" i="2"/>
  <c r="Z202" i="2"/>
  <c r="Y202" i="2"/>
  <c r="X202" i="2"/>
  <c r="W202" i="2"/>
  <c r="V202" i="2"/>
  <c r="U202" i="2"/>
  <c r="T202" i="2"/>
  <c r="S202" i="2"/>
  <c r="R202" i="2"/>
  <c r="Q202" i="2"/>
  <c r="P202" i="2"/>
  <c r="O202" i="2"/>
  <c r="N202" i="2"/>
  <c r="AC201" i="2"/>
  <c r="AB201" i="2"/>
  <c r="AA201" i="2"/>
  <c r="Z201" i="2"/>
  <c r="Y201" i="2"/>
  <c r="X201" i="2"/>
  <c r="W201" i="2"/>
  <c r="V201" i="2"/>
  <c r="U201" i="2"/>
  <c r="T201" i="2"/>
  <c r="S201" i="2"/>
  <c r="R201" i="2"/>
  <c r="Q201" i="2"/>
  <c r="P201" i="2"/>
  <c r="O201" i="2"/>
  <c r="N201" i="2"/>
  <c r="AC198" i="2"/>
  <c r="W198" i="2"/>
  <c r="V198" i="2"/>
  <c r="U198" i="2"/>
  <c r="T198" i="2"/>
  <c r="S198" i="2"/>
  <c r="R198" i="2"/>
  <c r="Q198" i="2"/>
  <c r="P198" i="2"/>
  <c r="O198" i="2"/>
  <c r="N198" i="2"/>
  <c r="N199" i="2" s="1"/>
  <c r="AC196" i="2"/>
  <c r="W196" i="2"/>
  <c r="V196" i="2"/>
  <c r="U196" i="2"/>
  <c r="T196" i="2"/>
  <c r="S196" i="2"/>
  <c r="R196" i="2"/>
  <c r="Q196" i="2"/>
  <c r="P196" i="2"/>
  <c r="O196" i="2"/>
  <c r="N196" i="2"/>
  <c r="AC195" i="2"/>
  <c r="W195" i="2"/>
  <c r="V195" i="2"/>
  <c r="U195" i="2"/>
  <c r="T195" i="2"/>
  <c r="S195" i="2"/>
  <c r="R195" i="2"/>
  <c r="Q195" i="2"/>
  <c r="P195" i="2"/>
  <c r="O195" i="2"/>
  <c r="N195" i="2"/>
  <c r="AC194" i="2"/>
  <c r="W194" i="2"/>
  <c r="V194" i="2"/>
  <c r="U194" i="2"/>
  <c r="T194" i="2"/>
  <c r="S194" i="2"/>
  <c r="R194" i="2"/>
  <c r="Q194" i="2"/>
  <c r="P194" i="2"/>
  <c r="O194" i="2"/>
  <c r="N194" i="2"/>
  <c r="AC193" i="2"/>
  <c r="W193" i="2"/>
  <c r="V193" i="2"/>
  <c r="U193" i="2"/>
  <c r="T193" i="2"/>
  <c r="S193" i="2"/>
  <c r="R193" i="2"/>
  <c r="Q193" i="2"/>
  <c r="P193" i="2"/>
  <c r="O193" i="2"/>
  <c r="N193" i="2"/>
  <c r="AC191" i="2"/>
  <c r="W191" i="2"/>
  <c r="V191" i="2"/>
  <c r="U191" i="2"/>
  <c r="T191" i="2"/>
  <c r="S191" i="2"/>
  <c r="R191" i="2"/>
  <c r="Q191" i="2"/>
  <c r="P191" i="2"/>
  <c r="O191" i="2"/>
  <c r="N191" i="2"/>
  <c r="AC190" i="2"/>
  <c r="W190" i="2"/>
  <c r="V190" i="2"/>
  <c r="U190" i="2"/>
  <c r="T190" i="2"/>
  <c r="S190" i="2"/>
  <c r="R190" i="2"/>
  <c r="Q190" i="2"/>
  <c r="P190" i="2"/>
  <c r="O190" i="2"/>
  <c r="N190" i="2"/>
  <c r="AC189" i="2"/>
  <c r="W189" i="2"/>
  <c r="V189" i="2"/>
  <c r="U189" i="2"/>
  <c r="T189" i="2"/>
  <c r="S189" i="2"/>
  <c r="R189" i="2"/>
  <c r="Q189" i="2"/>
  <c r="P189" i="2"/>
  <c r="O189" i="2"/>
  <c r="N189" i="2"/>
  <c r="AC188" i="2"/>
  <c r="W188" i="2"/>
  <c r="V188" i="2"/>
  <c r="U188" i="2"/>
  <c r="T188" i="2"/>
  <c r="S188" i="2"/>
  <c r="R188" i="2"/>
  <c r="Q188" i="2"/>
  <c r="P188" i="2"/>
  <c r="O188" i="2"/>
  <c r="N188" i="2"/>
  <c r="AC187" i="2"/>
  <c r="W187" i="2"/>
  <c r="V187" i="2"/>
  <c r="U187" i="2"/>
  <c r="T187" i="2"/>
  <c r="S187" i="2"/>
  <c r="R187" i="2"/>
  <c r="Q187" i="2"/>
  <c r="P187" i="2"/>
  <c r="O187" i="2"/>
  <c r="N187" i="2"/>
  <c r="AC184" i="2"/>
  <c r="W184" i="2"/>
  <c r="V184" i="2"/>
  <c r="U184" i="2"/>
  <c r="T184" i="2"/>
  <c r="S184" i="2"/>
  <c r="R184" i="2"/>
  <c r="Q184" i="2"/>
  <c r="P184" i="2"/>
  <c r="O184" i="2"/>
  <c r="N184" i="2"/>
  <c r="N185" i="2" s="1"/>
  <c r="AC182" i="2"/>
  <c r="W182" i="2"/>
  <c r="V182" i="2"/>
  <c r="U182" i="2"/>
  <c r="T182" i="2"/>
  <c r="S182" i="2"/>
  <c r="R182" i="2"/>
  <c r="Q182" i="2"/>
  <c r="P182" i="2"/>
  <c r="O182" i="2"/>
  <c r="N182" i="2"/>
  <c r="AC179" i="2"/>
  <c r="W179" i="2"/>
  <c r="V179" i="2"/>
  <c r="U179" i="2"/>
  <c r="T179" i="2"/>
  <c r="S179" i="2"/>
  <c r="R179" i="2"/>
  <c r="Q179" i="2"/>
  <c r="P179" i="2"/>
  <c r="O179" i="2"/>
  <c r="N179" i="2"/>
  <c r="N180" i="2" s="1"/>
  <c r="AC177" i="2"/>
  <c r="W177" i="2"/>
  <c r="V177" i="2"/>
  <c r="U177" i="2"/>
  <c r="T177" i="2"/>
  <c r="S177" i="2"/>
  <c r="R177" i="2"/>
  <c r="Q177" i="2"/>
  <c r="P177" i="2"/>
  <c r="O177" i="2"/>
  <c r="N177" i="2"/>
  <c r="AC175" i="2"/>
  <c r="W175" i="2"/>
  <c r="V175" i="2"/>
  <c r="U175" i="2"/>
  <c r="T175" i="2"/>
  <c r="S175" i="2"/>
  <c r="R175" i="2"/>
  <c r="Q175" i="2"/>
  <c r="P175" i="2"/>
  <c r="O175" i="2"/>
  <c r="N175" i="2"/>
  <c r="AB164" i="2"/>
  <c r="AB208" i="2" s="1"/>
  <c r="AA164" i="2"/>
  <c r="AA208" i="2" s="1"/>
  <c r="Z164" i="2"/>
  <c r="Z208" i="2" s="1"/>
  <c r="Y164" i="2"/>
  <c r="Y208" i="2" s="1"/>
  <c r="X164" i="2"/>
  <c r="X208" i="2" s="1"/>
  <c r="L63" i="6"/>
  <c r="L62" i="6"/>
  <c r="L61" i="6"/>
  <c r="L60" i="6"/>
  <c r="L59" i="6"/>
  <c r="L57" i="6"/>
  <c r="L56" i="6"/>
  <c r="L55" i="6"/>
  <c r="L54" i="6"/>
  <c r="L53" i="6"/>
  <c r="L52" i="6"/>
  <c r="L16" i="6"/>
  <c r="L15" i="6"/>
  <c r="L14" i="6"/>
  <c r="L13" i="6"/>
  <c r="L9" i="6"/>
  <c r="L8" i="6"/>
  <c r="L133" i="2"/>
  <c r="BE209" i="2"/>
  <c r="BD209" i="2"/>
  <c r="BC209" i="2"/>
  <c r="BB209" i="2"/>
  <c r="BA209" i="2"/>
  <c r="AZ209" i="2"/>
  <c r="AY209" i="2"/>
  <c r="AX209" i="2"/>
  <c r="AV209" i="2"/>
  <c r="AU209" i="2"/>
  <c r="AT209" i="2"/>
  <c r="AR209" i="2"/>
  <c r="AQ209" i="2"/>
  <c r="AP209" i="2"/>
  <c r="BE200" i="2"/>
  <c r="BD200" i="2"/>
  <c r="BC200" i="2"/>
  <c r="BB200" i="2"/>
  <c r="BA200" i="2"/>
  <c r="AZ200" i="2"/>
  <c r="AY200" i="2"/>
  <c r="AX200" i="2"/>
  <c r="AV200" i="2"/>
  <c r="AU200" i="2"/>
  <c r="AT200" i="2"/>
  <c r="AR200" i="2"/>
  <c r="AQ200" i="2"/>
  <c r="AP200" i="2"/>
  <c r="K200" i="2"/>
  <c r="BE186" i="2"/>
  <c r="BD186" i="2"/>
  <c r="BC186" i="2"/>
  <c r="BB186" i="2"/>
  <c r="BA186" i="2"/>
  <c r="AZ186" i="2"/>
  <c r="AY186" i="2"/>
  <c r="AX186" i="2"/>
  <c r="AV186" i="2"/>
  <c r="AU186" i="2"/>
  <c r="AT186" i="2"/>
  <c r="AR186" i="2"/>
  <c r="AQ186" i="2"/>
  <c r="AP186" i="2"/>
  <c r="K186" i="2"/>
  <c r="BE183" i="2"/>
  <c r="BD183" i="2"/>
  <c r="BC183" i="2"/>
  <c r="BB183" i="2"/>
  <c r="BA183" i="2"/>
  <c r="AZ183" i="2"/>
  <c r="AY183" i="2"/>
  <c r="AX183" i="2"/>
  <c r="AV183" i="2"/>
  <c r="AU183" i="2"/>
  <c r="AT183" i="2"/>
  <c r="AR183" i="2"/>
  <c r="AQ183" i="2"/>
  <c r="AP183" i="2"/>
  <c r="K183" i="2"/>
  <c r="BE181" i="2"/>
  <c r="BD181" i="2"/>
  <c r="BC181" i="2"/>
  <c r="BB181" i="2"/>
  <c r="BA181" i="2"/>
  <c r="AZ181" i="2"/>
  <c r="AY181" i="2"/>
  <c r="AX181" i="2"/>
  <c r="AV181" i="2"/>
  <c r="AU181" i="2"/>
  <c r="AT181" i="2"/>
  <c r="AR181" i="2"/>
  <c r="AQ181" i="2"/>
  <c r="AP181" i="2"/>
  <c r="K181" i="2"/>
  <c r="BE178" i="2"/>
  <c r="BD178" i="2"/>
  <c r="BC178" i="2"/>
  <c r="BB178" i="2"/>
  <c r="BA178" i="2"/>
  <c r="AZ178" i="2"/>
  <c r="AY178" i="2"/>
  <c r="AX178" i="2"/>
  <c r="AV178" i="2"/>
  <c r="AU178" i="2"/>
  <c r="AT178" i="2"/>
  <c r="AR178" i="2"/>
  <c r="AQ178" i="2"/>
  <c r="AP178" i="2"/>
  <c r="K178" i="2"/>
  <c r="BE176" i="2"/>
  <c r="BD176" i="2"/>
  <c r="BC176" i="2"/>
  <c r="BB176" i="2"/>
  <c r="AZ176" i="2"/>
  <c r="AY176" i="2"/>
  <c r="AX176" i="2"/>
  <c r="AV176" i="2"/>
  <c r="AU176" i="2"/>
  <c r="AT176" i="2"/>
  <c r="K176" i="2"/>
  <c r="AB123" i="2"/>
  <c r="AA123" i="2"/>
  <c r="Z123" i="2"/>
  <c r="Y123" i="2"/>
  <c r="X123" i="2"/>
  <c r="W123" i="2"/>
  <c r="V123" i="2"/>
  <c r="U123" i="2"/>
  <c r="T123" i="2"/>
  <c r="S123" i="2"/>
  <c r="R123" i="2"/>
  <c r="Q123" i="2"/>
  <c r="P123" i="2"/>
  <c r="O123" i="2"/>
  <c r="N123" i="2"/>
  <c r="AB121" i="2"/>
  <c r="AA121" i="2"/>
  <c r="Z121" i="2"/>
  <c r="Y121" i="2"/>
  <c r="X121" i="2"/>
  <c r="W121" i="2"/>
  <c r="V121" i="2"/>
  <c r="U121" i="2"/>
  <c r="T121" i="2"/>
  <c r="S121" i="2"/>
  <c r="R121" i="2"/>
  <c r="Q121" i="2"/>
  <c r="P121" i="2"/>
  <c r="O121" i="2"/>
  <c r="N121" i="2"/>
  <c r="AB119" i="2"/>
  <c r="AA119" i="2"/>
  <c r="Z119" i="2"/>
  <c r="Y119" i="2"/>
  <c r="X119" i="2"/>
  <c r="W119" i="2"/>
  <c r="V119" i="2"/>
  <c r="U119" i="2"/>
  <c r="T119" i="2"/>
  <c r="S119" i="2"/>
  <c r="R119" i="2"/>
  <c r="Q119" i="2"/>
  <c r="P119" i="2"/>
  <c r="O119" i="2"/>
  <c r="N119" i="2"/>
  <c r="Q116" i="2"/>
  <c r="AB104" i="2"/>
  <c r="AA104" i="2"/>
  <c r="Z104" i="2"/>
  <c r="Y104" i="2"/>
  <c r="X104" i="2"/>
  <c r="W104" i="2"/>
  <c r="V104" i="2"/>
  <c r="U104" i="2"/>
  <c r="T104" i="2"/>
  <c r="S104" i="2"/>
  <c r="R104" i="2"/>
  <c r="Q104" i="2"/>
  <c r="P104" i="2"/>
  <c r="O104" i="2"/>
  <c r="N104" i="2"/>
  <c r="AB103" i="2"/>
  <c r="AA103" i="2"/>
  <c r="Z103" i="2"/>
  <c r="Y103" i="2"/>
  <c r="X103" i="2"/>
  <c r="W103" i="2"/>
  <c r="V103" i="2"/>
  <c r="U103" i="2"/>
  <c r="T103" i="2"/>
  <c r="S103" i="2"/>
  <c r="R103" i="2"/>
  <c r="Q103" i="2"/>
  <c r="P103" i="2"/>
  <c r="O103" i="2"/>
  <c r="N103" i="2"/>
  <c r="AB102" i="2"/>
  <c r="AA102" i="2"/>
  <c r="Z102" i="2"/>
  <c r="Y102" i="2"/>
  <c r="X102" i="2"/>
  <c r="W102" i="2"/>
  <c r="V102" i="2"/>
  <c r="U102" i="2"/>
  <c r="T102" i="2"/>
  <c r="S102" i="2"/>
  <c r="R102" i="2"/>
  <c r="Q102" i="2"/>
  <c r="P102" i="2"/>
  <c r="O102" i="2"/>
  <c r="N102" i="2"/>
  <c r="AB101" i="2"/>
  <c r="AA101" i="2"/>
  <c r="Z101" i="2"/>
  <c r="Y101" i="2"/>
  <c r="X101" i="2"/>
  <c r="W101" i="2"/>
  <c r="V101" i="2"/>
  <c r="U101" i="2"/>
  <c r="T101" i="2"/>
  <c r="S101" i="2"/>
  <c r="R101" i="2"/>
  <c r="Q101" i="2"/>
  <c r="P101" i="2"/>
  <c r="O101" i="2"/>
  <c r="N101" i="2"/>
  <c r="AB99" i="2"/>
  <c r="AB100" i="2" s="1"/>
  <c r="AA99" i="2"/>
  <c r="AA100" i="2" s="1"/>
  <c r="Z99" i="2"/>
  <c r="Z100" i="2" s="1"/>
  <c r="Y99" i="2"/>
  <c r="Y100" i="2" s="1"/>
  <c r="X99" i="2"/>
  <c r="X100" i="2" s="1"/>
  <c r="W99" i="2"/>
  <c r="W100" i="2" s="1"/>
  <c r="V99" i="2"/>
  <c r="V100" i="2" s="1"/>
  <c r="U99" i="2"/>
  <c r="U100" i="2" s="1"/>
  <c r="T99" i="2"/>
  <c r="T100" i="2" s="1"/>
  <c r="S99" i="2"/>
  <c r="S100" i="2" s="1"/>
  <c r="R99" i="2"/>
  <c r="R100" i="2" s="1"/>
  <c r="Q99" i="2"/>
  <c r="Q100" i="2" s="1"/>
  <c r="P99" i="2"/>
  <c r="P100" i="2" s="1"/>
  <c r="O99" i="2"/>
  <c r="O100" i="2" s="1"/>
  <c r="N99" i="2"/>
  <c r="N100" i="2" s="1"/>
  <c r="W92" i="2"/>
  <c r="AB90" i="2"/>
  <c r="AA90" i="2"/>
  <c r="Z90" i="2"/>
  <c r="Y90" i="2"/>
  <c r="X90" i="2"/>
  <c r="W90" i="2"/>
  <c r="V90" i="2"/>
  <c r="U90" i="2"/>
  <c r="T90" i="2"/>
  <c r="S90" i="2"/>
  <c r="R90" i="2"/>
  <c r="Q90" i="2"/>
  <c r="P90" i="2"/>
  <c r="O90" i="2"/>
  <c r="N90" i="2"/>
  <c r="AB89" i="2"/>
  <c r="AA89" i="2"/>
  <c r="Z89" i="2"/>
  <c r="Y89" i="2"/>
  <c r="X89" i="2"/>
  <c r="W89" i="2"/>
  <c r="V89" i="2"/>
  <c r="U89" i="2"/>
  <c r="T89" i="2"/>
  <c r="S89" i="2"/>
  <c r="R89" i="2"/>
  <c r="Q89" i="2"/>
  <c r="P89" i="2"/>
  <c r="O89" i="2"/>
  <c r="N89" i="2"/>
  <c r="AB88" i="2"/>
  <c r="AA88" i="2"/>
  <c r="Z88" i="2"/>
  <c r="Y88" i="2"/>
  <c r="X88" i="2"/>
  <c r="W88" i="2"/>
  <c r="V88" i="2"/>
  <c r="U88" i="2"/>
  <c r="T88" i="2"/>
  <c r="S88" i="2"/>
  <c r="R88" i="2"/>
  <c r="Q88" i="2"/>
  <c r="P88" i="2"/>
  <c r="O88" i="2"/>
  <c r="N88" i="2"/>
  <c r="AB87" i="2"/>
  <c r="AA87" i="2"/>
  <c r="Z87" i="2"/>
  <c r="Y87" i="2"/>
  <c r="X87" i="2"/>
  <c r="W87" i="2"/>
  <c r="V87" i="2"/>
  <c r="U87" i="2"/>
  <c r="T87" i="2"/>
  <c r="S87" i="2"/>
  <c r="R87" i="2"/>
  <c r="Q87" i="2"/>
  <c r="P87" i="2"/>
  <c r="O87" i="2"/>
  <c r="N87" i="2"/>
  <c r="AB85" i="2"/>
  <c r="AA85" i="2"/>
  <c r="Z85" i="2"/>
  <c r="Y85" i="2"/>
  <c r="X85" i="2"/>
  <c r="W85" i="2"/>
  <c r="V85" i="2"/>
  <c r="U85" i="2"/>
  <c r="T85" i="2"/>
  <c r="S85" i="2"/>
  <c r="R85" i="2"/>
  <c r="Q85" i="2"/>
  <c r="P85" i="2"/>
  <c r="O85" i="2"/>
  <c r="N85" i="2"/>
  <c r="N86" i="2" s="1"/>
  <c r="AB83" i="2"/>
  <c r="AA83" i="2"/>
  <c r="Z83" i="2"/>
  <c r="Y83" i="2"/>
  <c r="X83" i="2"/>
  <c r="W83" i="2"/>
  <c r="V83" i="2"/>
  <c r="U83" i="2"/>
  <c r="T83" i="2"/>
  <c r="S83" i="2"/>
  <c r="R83" i="2"/>
  <c r="Q83" i="2"/>
  <c r="P83" i="2"/>
  <c r="O83" i="2"/>
  <c r="N83" i="2"/>
  <c r="N84" i="2" s="1"/>
  <c r="AB81" i="2"/>
  <c r="AA81" i="2"/>
  <c r="Z81" i="2"/>
  <c r="Y81" i="2"/>
  <c r="AE82" i="2" s="1"/>
  <c r="X81" i="2"/>
  <c r="AD82" i="2" s="1"/>
  <c r="W81" i="2"/>
  <c r="AC82" i="2" s="1"/>
  <c r="V81" i="2"/>
  <c r="U81" i="2"/>
  <c r="T81" i="2"/>
  <c r="S81" i="2"/>
  <c r="R81" i="2"/>
  <c r="Q81" i="2"/>
  <c r="P81" i="2"/>
  <c r="O81" i="2"/>
  <c r="N81" i="2"/>
  <c r="AB80" i="2"/>
  <c r="AA80" i="2"/>
  <c r="Z80" i="2"/>
  <c r="Y80" i="2"/>
  <c r="X80" i="2"/>
  <c r="W80" i="2"/>
  <c r="V80" i="2"/>
  <c r="U80" i="2"/>
  <c r="T80" i="2"/>
  <c r="S80" i="2"/>
  <c r="R80" i="2"/>
  <c r="Q80" i="2"/>
  <c r="P80" i="2"/>
  <c r="O80" i="2"/>
  <c r="N80" i="2"/>
  <c r="AB79" i="2"/>
  <c r="AA79" i="2"/>
  <c r="Z79" i="2"/>
  <c r="Y79" i="2"/>
  <c r="X79" i="2"/>
  <c r="W79" i="2"/>
  <c r="V79" i="2"/>
  <c r="U79" i="2"/>
  <c r="T79" i="2"/>
  <c r="S79" i="2"/>
  <c r="R79" i="2"/>
  <c r="Q79" i="2"/>
  <c r="P79" i="2"/>
  <c r="O79" i="2"/>
  <c r="N79" i="2"/>
  <c r="AB77" i="2"/>
  <c r="AA77" i="2"/>
  <c r="Z77" i="2"/>
  <c r="Y77" i="2"/>
  <c r="X77" i="2"/>
  <c r="W77" i="2"/>
  <c r="V77" i="2"/>
  <c r="U77" i="2"/>
  <c r="T77" i="2"/>
  <c r="S77" i="2"/>
  <c r="R77" i="2"/>
  <c r="Q77" i="2"/>
  <c r="P77" i="2"/>
  <c r="O77" i="2"/>
  <c r="N77" i="2"/>
  <c r="N78" i="2" s="1"/>
  <c r="AB75" i="2"/>
  <c r="AA75" i="2"/>
  <c r="Z75" i="2"/>
  <c r="Y75" i="2"/>
  <c r="X75" i="2"/>
  <c r="W75" i="2"/>
  <c r="V75" i="2"/>
  <c r="U75" i="2"/>
  <c r="T75" i="2"/>
  <c r="S75" i="2"/>
  <c r="R75" i="2"/>
  <c r="Q75" i="2"/>
  <c r="P75" i="2"/>
  <c r="O75" i="2"/>
  <c r="N75" i="2"/>
  <c r="N76" i="2" s="1"/>
  <c r="AB73" i="2"/>
  <c r="AA73" i="2"/>
  <c r="Z73" i="2"/>
  <c r="Y73" i="2"/>
  <c r="AE74" i="2" s="1"/>
  <c r="X73" i="2"/>
  <c r="AD74" i="2" s="1"/>
  <c r="W73" i="2"/>
  <c r="V73" i="2"/>
  <c r="U73" i="2"/>
  <c r="T73" i="2"/>
  <c r="S73" i="2"/>
  <c r="R73" i="2"/>
  <c r="Q73" i="2"/>
  <c r="P73" i="2"/>
  <c r="O73" i="2"/>
  <c r="N73" i="2"/>
  <c r="N74" i="2" s="1"/>
  <c r="BE44" i="2"/>
  <c r="BD44" i="2"/>
  <c r="BC44" i="2"/>
  <c r="BB44" i="2"/>
  <c r="BA44" i="2"/>
  <c r="AZ44" i="2"/>
  <c r="AY44" i="2"/>
  <c r="AX44" i="2"/>
  <c r="BE122" i="2"/>
  <c r="BD122" i="2"/>
  <c r="BC122" i="2"/>
  <c r="BB122" i="2"/>
  <c r="BA122" i="2"/>
  <c r="AZ122" i="2"/>
  <c r="AY122" i="2"/>
  <c r="AX122" i="2"/>
  <c r="AV122" i="2"/>
  <c r="AU122" i="2"/>
  <c r="AT122" i="2"/>
  <c r="AR122" i="2"/>
  <c r="AQ122" i="2"/>
  <c r="AP122" i="2"/>
  <c r="AC122" i="2"/>
  <c r="K122" i="2"/>
  <c r="BE120" i="2"/>
  <c r="BD120" i="2"/>
  <c r="BC120" i="2"/>
  <c r="BB120" i="2"/>
  <c r="BA120" i="2"/>
  <c r="AZ120" i="2"/>
  <c r="AY120" i="2"/>
  <c r="AX120" i="2"/>
  <c r="AV120" i="2"/>
  <c r="AU120" i="2"/>
  <c r="AT120" i="2"/>
  <c r="AR120" i="2"/>
  <c r="AQ120" i="2"/>
  <c r="AP120" i="2"/>
  <c r="AC120" i="2"/>
  <c r="K120" i="2"/>
  <c r="BE118" i="2"/>
  <c r="BD118" i="2"/>
  <c r="BC118" i="2"/>
  <c r="BB118" i="2"/>
  <c r="BA118" i="2"/>
  <c r="AZ118" i="2"/>
  <c r="AY118" i="2"/>
  <c r="AX118" i="2"/>
  <c r="K118" i="2"/>
  <c r="BE109" i="2"/>
  <c r="BD109" i="2"/>
  <c r="BC109" i="2"/>
  <c r="BB109" i="2"/>
  <c r="BA109" i="2"/>
  <c r="AZ109" i="2"/>
  <c r="AY109" i="2"/>
  <c r="AX109" i="2"/>
  <c r="AC109" i="2"/>
  <c r="K109" i="2"/>
  <c r="BE107" i="2"/>
  <c r="BD107" i="2"/>
  <c r="BC107" i="2"/>
  <c r="BB107" i="2"/>
  <c r="BA107" i="2"/>
  <c r="AZ107" i="2"/>
  <c r="AY107" i="2"/>
  <c r="AX107" i="2"/>
  <c r="AC107" i="2"/>
  <c r="K107" i="2"/>
  <c r="BE93" i="2"/>
  <c r="BD93" i="2"/>
  <c r="BC93" i="2"/>
  <c r="BB93" i="2"/>
  <c r="BA93" i="2"/>
  <c r="AZ93" i="2"/>
  <c r="AY93" i="2"/>
  <c r="AX93" i="2"/>
  <c r="AC93" i="2"/>
  <c r="BE47" i="2"/>
  <c r="BD47" i="2"/>
  <c r="BC47" i="2"/>
  <c r="BB47" i="2"/>
  <c r="BA47" i="2"/>
  <c r="AZ47" i="2"/>
  <c r="AY47" i="2"/>
  <c r="AX47" i="2"/>
  <c r="BE43" i="2"/>
  <c r="BD43" i="2"/>
  <c r="BC43" i="2"/>
  <c r="BB43" i="2"/>
  <c r="BA43" i="2"/>
  <c r="AZ43" i="2"/>
  <c r="AY43" i="2"/>
  <c r="AX43" i="2"/>
  <c r="AV43" i="2"/>
  <c r="AU43" i="2"/>
  <c r="AT43" i="2"/>
  <c r="AR43" i="2"/>
  <c r="AQ43" i="2"/>
  <c r="AP43" i="2"/>
  <c r="BE42" i="2"/>
  <c r="BD42" i="2"/>
  <c r="BC42" i="2"/>
  <c r="BB42" i="2"/>
  <c r="BA42" i="2"/>
  <c r="AZ42" i="2"/>
  <c r="AY42" i="2"/>
  <c r="AX42" i="2"/>
  <c r="AW42" i="2"/>
  <c r="AV42" i="2"/>
  <c r="AU42" i="2"/>
  <c r="AT42" i="2"/>
  <c r="AS42" i="2"/>
  <c r="AR42" i="2"/>
  <c r="AQ42" i="2"/>
  <c r="AP42" i="2"/>
  <c r="BE41" i="2"/>
  <c r="BD41" i="2"/>
  <c r="BC41" i="2"/>
  <c r="BB41" i="2"/>
  <c r="BA41" i="2"/>
  <c r="AZ41" i="2"/>
  <c r="AY41" i="2"/>
  <c r="AX41" i="2"/>
  <c r="AV41" i="2"/>
  <c r="AU41" i="2"/>
  <c r="AT41" i="2"/>
  <c r="AR41" i="2"/>
  <c r="AQ41" i="2"/>
  <c r="AP41" i="2"/>
  <c r="BE40" i="2"/>
  <c r="BD40" i="2"/>
  <c r="BC40" i="2"/>
  <c r="BB40" i="2"/>
  <c r="BA40" i="2"/>
  <c r="AZ40" i="2"/>
  <c r="AY40" i="2"/>
  <c r="AX40" i="2"/>
  <c r="AV40" i="2"/>
  <c r="AU40" i="2"/>
  <c r="AT40" i="2"/>
  <c r="AR40" i="2"/>
  <c r="AQ40" i="2"/>
  <c r="AP40" i="2"/>
  <c r="BE38" i="2"/>
  <c r="BD38" i="2"/>
  <c r="BC38" i="2"/>
  <c r="BB38" i="2"/>
  <c r="BA38" i="2"/>
  <c r="AZ38" i="2"/>
  <c r="AY38" i="2"/>
  <c r="AX38" i="2"/>
  <c r="AV38" i="2"/>
  <c r="AU38" i="2"/>
  <c r="AT38" i="2"/>
  <c r="AR38" i="2"/>
  <c r="AQ38" i="2"/>
  <c r="AP38" i="2"/>
  <c r="BE31" i="2"/>
  <c r="BD31" i="2"/>
  <c r="BC31" i="2"/>
  <c r="BB31" i="2"/>
  <c r="BA31" i="2"/>
  <c r="AZ31" i="2"/>
  <c r="AY31" i="2"/>
  <c r="AX31" i="2"/>
  <c r="BE29" i="2"/>
  <c r="BD29" i="2"/>
  <c r="BC29" i="2"/>
  <c r="BB29" i="2"/>
  <c r="BA29" i="2"/>
  <c r="AZ29" i="2"/>
  <c r="AY29" i="2"/>
  <c r="AX29" i="2"/>
  <c r="AW29" i="2"/>
  <c r="AV29" i="2"/>
  <c r="AU29" i="2"/>
  <c r="AT29" i="2"/>
  <c r="AS29" i="2"/>
  <c r="AR29" i="2"/>
  <c r="AQ29" i="2"/>
  <c r="AP29" i="2"/>
  <c r="L108" i="2"/>
  <c r="L105" i="2"/>
  <c r="L104" i="2"/>
  <c r="L103" i="2"/>
  <c r="L102" i="2"/>
  <c r="L101" i="2"/>
  <c r="BE100" i="2"/>
  <c r="BD100" i="2"/>
  <c r="BC100" i="2"/>
  <c r="BB100" i="2"/>
  <c r="BA100" i="2"/>
  <c r="AZ100" i="2"/>
  <c r="AY100" i="2"/>
  <c r="AX100" i="2"/>
  <c r="AV100" i="2"/>
  <c r="AU100" i="2"/>
  <c r="AT100" i="2"/>
  <c r="AR100" i="2"/>
  <c r="AQ100" i="2"/>
  <c r="AP100" i="2"/>
  <c r="AC100" i="2"/>
  <c r="K100" i="2"/>
  <c r="L99" i="2"/>
  <c r="K93" i="2"/>
  <c r="L92" i="2"/>
  <c r="BE91" i="2"/>
  <c r="BD91" i="2"/>
  <c r="BC91" i="2"/>
  <c r="BB91" i="2"/>
  <c r="BA91" i="2"/>
  <c r="AZ91" i="2"/>
  <c r="AY91" i="2"/>
  <c r="AX91" i="2"/>
  <c r="L91" i="2"/>
  <c r="L90" i="2"/>
  <c r="BE82" i="2"/>
  <c r="BD82" i="2"/>
  <c r="BC82" i="2"/>
  <c r="BB82" i="2"/>
  <c r="AZ82" i="2"/>
  <c r="AY82" i="2"/>
  <c r="AX82" i="2"/>
  <c r="AV82" i="2"/>
  <c r="AU82" i="2"/>
  <c r="AT82" i="2"/>
  <c r="K82" i="2"/>
  <c r="BE74" i="2"/>
  <c r="BD74" i="2"/>
  <c r="BC74" i="2"/>
  <c r="BB74" i="2"/>
  <c r="AZ74" i="2"/>
  <c r="AY74" i="2"/>
  <c r="AX74" i="2"/>
  <c r="AV74" i="2"/>
  <c r="AU74" i="2"/>
  <c r="AT74" i="2"/>
  <c r="K74" i="2"/>
  <c r="BE72" i="2"/>
  <c r="BD72" i="2"/>
  <c r="BC72" i="2"/>
  <c r="BB72" i="2"/>
  <c r="K72" i="2"/>
  <c r="K57" i="2"/>
  <c r="AC48" i="2"/>
  <c r="K48" i="2"/>
  <c r="K46" i="2"/>
  <c r="K32" i="2"/>
  <c r="L30" i="2"/>
  <c r="L29" i="2"/>
  <c r="AC21" i="2"/>
  <c r="AB21" i="2"/>
  <c r="AA21" i="2"/>
  <c r="Z21" i="2"/>
  <c r="Y21" i="2"/>
  <c r="X21" i="2"/>
  <c r="W21" i="2"/>
  <c r="V21" i="2"/>
  <c r="U21" i="2"/>
  <c r="T21" i="2"/>
  <c r="S21" i="2"/>
  <c r="R21" i="2"/>
  <c r="Q21" i="2"/>
  <c r="P21" i="2"/>
  <c r="O21" i="2"/>
  <c r="N21" i="2"/>
  <c r="K21" i="2"/>
  <c r="AC13" i="2"/>
  <c r="AB13" i="2"/>
  <c r="AA13" i="2"/>
  <c r="Z13" i="2"/>
  <c r="Y13" i="2"/>
  <c r="X13" i="2"/>
  <c r="W13" i="2"/>
  <c r="V13" i="2"/>
  <c r="U13" i="2"/>
  <c r="T13" i="2"/>
  <c r="S13" i="2"/>
  <c r="R13" i="2"/>
  <c r="Q13" i="2"/>
  <c r="P13" i="2"/>
  <c r="O13" i="2"/>
  <c r="N13" i="2"/>
  <c r="K13" i="2"/>
  <c r="K11" i="2"/>
  <c r="L47" i="2"/>
  <c r="L44" i="2"/>
  <c r="L43" i="2"/>
  <c r="L42" i="2"/>
  <c r="L41" i="2"/>
  <c r="L40" i="2"/>
  <c r="L38" i="2"/>
  <c r="L31" i="2"/>
  <c r="V257" i="2"/>
  <c r="U257" i="2"/>
  <c r="T257" i="2"/>
  <c r="S257" i="2"/>
  <c r="R257" i="2"/>
  <c r="Q257" i="2"/>
  <c r="P257" i="2"/>
  <c r="O257" i="2"/>
  <c r="N257" i="2"/>
  <c r="W257" i="2"/>
  <c r="AB25" i="7"/>
  <c r="AA25" i="7"/>
  <c r="Z25" i="7"/>
  <c r="Y25" i="7"/>
  <c r="X25" i="7"/>
  <c r="X3" i="7"/>
  <c r="W3" i="7"/>
  <c r="X39" i="7"/>
  <c r="X38" i="7"/>
  <c r="X37" i="7"/>
  <c r="X36" i="7"/>
  <c r="X35" i="7"/>
  <c r="X34" i="7"/>
  <c r="X33" i="7"/>
  <c r="X32" i="7"/>
  <c r="X31" i="7"/>
  <c r="X30" i="7"/>
  <c r="X58" i="7" s="1"/>
  <c r="W29" i="7"/>
  <c r="AB13" i="7"/>
  <c r="AA13" i="7"/>
  <c r="Z13" i="7"/>
  <c r="X13" i="7"/>
  <c r="F35" i="3"/>
  <c r="AL155" i="2" l="1"/>
  <c r="AM155" i="2"/>
  <c r="AN117" i="2"/>
  <c r="AN106" i="2"/>
  <c r="S180" i="2"/>
  <c r="U185" i="2"/>
  <c r="O199" i="2"/>
  <c r="W199" i="2"/>
  <c r="AH39" i="2"/>
  <c r="AV39" i="2"/>
  <c r="AM39" i="2"/>
  <c r="BB39" i="2"/>
  <c r="AT39" i="2"/>
  <c r="AN39" i="2"/>
  <c r="BE45" i="2"/>
  <c r="AM106" i="2"/>
  <c r="AN136" i="2"/>
  <c r="BC39" i="2"/>
  <c r="AI39" i="2"/>
  <c r="AO39" i="2"/>
  <c r="AR39" i="2"/>
  <c r="AU39" i="2"/>
  <c r="BD39" i="2"/>
  <c r="AS39" i="2"/>
  <c r="AJ39" i="2"/>
  <c r="BE39" i="2"/>
  <c r="AX39" i="2"/>
  <c r="AL39" i="2"/>
  <c r="AY39" i="2"/>
  <c r="AP39" i="2"/>
  <c r="AZ39" i="2"/>
  <c r="AW39" i="2"/>
  <c r="AK39" i="2"/>
  <c r="AQ39" i="2"/>
  <c r="BA39" i="2"/>
  <c r="S199" i="2"/>
  <c r="AN155" i="2"/>
  <c r="Q185" i="2"/>
  <c r="W180" i="2"/>
  <c r="AL136" i="2"/>
  <c r="O180" i="2"/>
  <c r="AL106" i="2"/>
  <c r="U180" i="2"/>
  <c r="O185" i="2"/>
  <c r="W185" i="2"/>
  <c r="Q199" i="2"/>
  <c r="Q180" i="2"/>
  <c r="S185" i="2"/>
  <c r="U199" i="2"/>
  <c r="BC45" i="2"/>
  <c r="BD45" i="2"/>
  <c r="AZ106" i="2"/>
  <c r="AV106" i="2"/>
  <c r="P105" i="2"/>
  <c r="P45" i="2"/>
  <c r="O105" i="2"/>
  <c r="O107" i="2" s="1"/>
  <c r="O45" i="2"/>
  <c r="W105" i="2"/>
  <c r="W45" i="2"/>
  <c r="AC45" i="2"/>
  <c r="Q105" i="2"/>
  <c r="Q45" i="2"/>
  <c r="AY106" i="2"/>
  <c r="AU106" i="2"/>
  <c r="R105" i="2"/>
  <c r="R107" i="2" s="1"/>
  <c r="R45" i="2"/>
  <c r="BB45" i="2"/>
  <c r="AP44" i="2"/>
  <c r="AP106" i="2"/>
  <c r="S105" i="2"/>
  <c r="S45" i="2"/>
  <c r="AQ106" i="2"/>
  <c r="T105" i="2"/>
  <c r="T45" i="2"/>
  <c r="AR106" i="2"/>
  <c r="U105" i="2"/>
  <c r="U45" i="2"/>
  <c r="AT44" i="2"/>
  <c r="AX45" i="2" s="1"/>
  <c r="AX106" i="2"/>
  <c r="AT106" i="2"/>
  <c r="N105" i="2"/>
  <c r="N106" i="2" s="1"/>
  <c r="N45" i="2"/>
  <c r="AS105" i="2"/>
  <c r="AS44" i="2" s="1"/>
  <c r="V45" i="2"/>
  <c r="T180" i="2"/>
  <c r="V185" i="2"/>
  <c r="AC199" i="2"/>
  <c r="N205" i="2"/>
  <c r="N204" i="2"/>
  <c r="V205" i="2"/>
  <c r="V204" i="2"/>
  <c r="AI281" i="2"/>
  <c r="AI141" i="2"/>
  <c r="AJ161" i="2"/>
  <c r="AJ160" i="2"/>
  <c r="AO135" i="2"/>
  <c r="AO180" i="2"/>
  <c r="V180" i="2"/>
  <c r="P185" i="2"/>
  <c r="AC185" i="2"/>
  <c r="R199" i="2"/>
  <c r="O205" i="2"/>
  <c r="O204" i="2"/>
  <c r="W205" i="2"/>
  <c r="W204" i="2"/>
  <c r="AL271" i="2"/>
  <c r="AL270" i="2" s="1"/>
  <c r="AK154" i="2"/>
  <c r="AK155" i="2" s="1"/>
  <c r="AK199" i="2"/>
  <c r="P204" i="2"/>
  <c r="P205" i="2"/>
  <c r="AC204" i="2"/>
  <c r="AC205" i="2"/>
  <c r="AL160" i="2"/>
  <c r="AL161" i="2"/>
  <c r="AO140" i="2"/>
  <c r="AO185" i="2"/>
  <c r="P180" i="2"/>
  <c r="AC180" i="2"/>
  <c r="R185" i="2"/>
  <c r="T199" i="2"/>
  <c r="Q204" i="2"/>
  <c r="Q205" i="2"/>
  <c r="AL281" i="2"/>
  <c r="AL141" i="2"/>
  <c r="AM161" i="2"/>
  <c r="AM160" i="2"/>
  <c r="AN161" i="2"/>
  <c r="AN160" i="2"/>
  <c r="AO154" i="2"/>
  <c r="AO199" i="2"/>
  <c r="R180" i="2"/>
  <c r="T185" i="2"/>
  <c r="V199" i="2"/>
  <c r="S205" i="2"/>
  <c r="S204" i="2"/>
  <c r="AN281" i="2"/>
  <c r="AN141" i="2"/>
  <c r="AK135" i="2"/>
  <c r="AK136" i="2" s="1"/>
  <c r="AK180" i="2"/>
  <c r="AK159" i="2"/>
  <c r="AK165" i="2" s="1"/>
  <c r="AK205" i="2"/>
  <c r="AK204" i="2"/>
  <c r="T205" i="2"/>
  <c r="T204" i="2"/>
  <c r="AM136" i="2"/>
  <c r="AH160" i="2"/>
  <c r="AH161" i="2"/>
  <c r="R204" i="2"/>
  <c r="R205" i="2"/>
  <c r="AM281" i="2"/>
  <c r="AM141" i="2"/>
  <c r="P199" i="2"/>
  <c r="U204" i="2"/>
  <c r="U205" i="2"/>
  <c r="AH281" i="2"/>
  <c r="AH141" i="2"/>
  <c r="AI160" i="2"/>
  <c r="AI161" i="2"/>
  <c r="AO159" i="2"/>
  <c r="AO165" i="2" s="1"/>
  <c r="AO205" i="2"/>
  <c r="AO204" i="2"/>
  <c r="AK140" i="2"/>
  <c r="AK185" i="2"/>
  <c r="AM271" i="2"/>
  <c r="AM270" i="2" s="1"/>
  <c r="AN271" i="2"/>
  <c r="AN270" i="2" s="1"/>
  <c r="AO267" i="2"/>
  <c r="AO266" i="2" s="1"/>
  <c r="AH271" i="2"/>
  <c r="AI271" i="2"/>
  <c r="AI270" i="2" s="1"/>
  <c r="AJ271" i="2"/>
  <c r="AJ270" i="2" s="1"/>
  <c r="AK267" i="2"/>
  <c r="AK266" i="2" s="1"/>
  <c r="AL23" i="2"/>
  <c r="AP117" i="2"/>
  <c r="AB84" i="2"/>
  <c r="O76" i="2"/>
  <c r="P78" i="2"/>
  <c r="T84" i="2"/>
  <c r="U86" i="2"/>
  <c r="AO105" i="2"/>
  <c r="AQ117" i="2"/>
  <c r="AM15" i="2"/>
  <c r="AN23" i="2"/>
  <c r="AL15" i="2"/>
  <c r="AM23" i="2"/>
  <c r="R116" i="2"/>
  <c r="R117" i="2" s="1"/>
  <c r="R56" i="2"/>
  <c r="S116" i="2"/>
  <c r="S118" i="2" s="1"/>
  <c r="S56" i="2"/>
  <c r="T116" i="2"/>
  <c r="T56" i="2"/>
  <c r="U116" i="2"/>
  <c r="U56" i="2"/>
  <c r="V116" i="2"/>
  <c r="V56" i="2"/>
  <c r="W116" i="2"/>
  <c r="W56" i="2"/>
  <c r="AR117" i="2"/>
  <c r="AX117" i="2"/>
  <c r="AT117" i="2"/>
  <c r="AU117" i="2"/>
  <c r="AY117" i="2"/>
  <c r="N116" i="2"/>
  <c r="N117" i="2" s="1"/>
  <c r="N56" i="2"/>
  <c r="AV117" i="2"/>
  <c r="AZ117" i="2"/>
  <c r="O116" i="2"/>
  <c r="O56" i="2"/>
  <c r="U76" i="2"/>
  <c r="V78" i="2"/>
  <c r="R84" i="2"/>
  <c r="Z84" i="2"/>
  <c r="S86" i="2"/>
  <c r="AL55" i="2"/>
  <c r="AL117" i="2"/>
  <c r="P116" i="2"/>
  <c r="P56" i="2"/>
  <c r="AM117" i="2"/>
  <c r="Q56" i="2"/>
  <c r="AC116" i="2"/>
  <c r="AC56" i="2"/>
  <c r="AJ370" i="2"/>
  <c r="AA86" i="2"/>
  <c r="S84" i="2"/>
  <c r="AA84" i="2"/>
  <c r="T86" i="2"/>
  <c r="AB86" i="2"/>
  <c r="AC76" i="2"/>
  <c r="W76" i="2"/>
  <c r="P76" i="2"/>
  <c r="Q76" i="2"/>
  <c r="W86" i="2"/>
  <c r="AC86" i="2"/>
  <c r="R76" i="2"/>
  <c r="AA78" i="2"/>
  <c r="W84" i="2"/>
  <c r="AC84" i="2"/>
  <c r="X86" i="2"/>
  <c r="AD86" i="2"/>
  <c r="AA76" i="2"/>
  <c r="AB78" i="2"/>
  <c r="P84" i="2"/>
  <c r="Y86" i="2"/>
  <c r="AE86" i="2"/>
  <c r="AO84" i="2"/>
  <c r="T76" i="2"/>
  <c r="AB76" i="2"/>
  <c r="U78" i="2"/>
  <c r="Q84" i="2"/>
  <c r="AE84" i="2"/>
  <c r="Y84" i="2"/>
  <c r="R86" i="2"/>
  <c r="Z86" i="2"/>
  <c r="AL17" i="2"/>
  <c r="AM25" i="2"/>
  <c r="AO24" i="2"/>
  <c r="AO86" i="2"/>
  <c r="AK15" i="2"/>
  <c r="AK76" i="2"/>
  <c r="X78" i="2"/>
  <c r="AD78" i="2"/>
  <c r="AO16" i="2"/>
  <c r="AO78" i="2"/>
  <c r="AD76" i="2"/>
  <c r="X76" i="2"/>
  <c r="AE78" i="2"/>
  <c r="Y78" i="2"/>
  <c r="V86" i="2"/>
  <c r="AE76" i="2"/>
  <c r="Y76" i="2"/>
  <c r="Z78" i="2"/>
  <c r="O86" i="2"/>
  <c r="AK23" i="2"/>
  <c r="AK84" i="2"/>
  <c r="S78" i="2"/>
  <c r="P86" i="2"/>
  <c r="AK24" i="2"/>
  <c r="AK25" i="2" s="1"/>
  <c r="AK86" i="2"/>
  <c r="X84" i="2"/>
  <c r="AD84" i="2"/>
  <c r="AN15" i="2"/>
  <c r="AM17" i="2"/>
  <c r="AN25" i="2"/>
  <c r="AK16" i="2"/>
  <c r="AK17" i="2" s="1"/>
  <c r="AK78" i="2"/>
  <c r="Q78" i="2"/>
  <c r="U84" i="2"/>
  <c r="R78" i="2"/>
  <c r="V84" i="2"/>
  <c r="Z76" i="2"/>
  <c r="O84" i="2"/>
  <c r="S76" i="2"/>
  <c r="T78" i="2"/>
  <c r="Q86" i="2"/>
  <c r="AL25" i="2"/>
  <c r="V76" i="2"/>
  <c r="O78" i="2"/>
  <c r="W78" i="2"/>
  <c r="AC78" i="2"/>
  <c r="AN17" i="2"/>
  <c r="AO76" i="2"/>
  <c r="W71" i="2"/>
  <c r="AO116" i="2"/>
  <c r="AO55" i="2" s="1"/>
  <c r="AC32" i="2"/>
  <c r="AC46" i="2"/>
  <c r="U46" i="2"/>
  <c r="S46" i="2"/>
  <c r="AO108" i="2"/>
  <c r="AO47" i="2" s="1"/>
  <c r="S30" i="2"/>
  <c r="AN370" i="2"/>
  <c r="AL370" i="2"/>
  <c r="AH370" i="2"/>
  <c r="AM370" i="2"/>
  <c r="AI370" i="2"/>
  <c r="W32" i="2"/>
  <c r="O30" i="2"/>
  <c r="Q32" i="2"/>
  <c r="O46" i="2"/>
  <c r="W57" i="2"/>
  <c r="O57" i="2"/>
  <c r="W30" i="2"/>
  <c r="AW105" i="2"/>
  <c r="W46" i="2"/>
  <c r="S57" i="2"/>
  <c r="N46" i="2"/>
  <c r="W11" i="2"/>
  <c r="V46" i="2"/>
  <c r="W48" i="2"/>
  <c r="U92" i="2"/>
  <c r="AO304" i="2"/>
  <c r="AO274" i="2" s="1"/>
  <c r="T11" i="2"/>
  <c r="R57" i="2"/>
  <c r="AL13" i="2"/>
  <c r="O32" i="2"/>
  <c r="S32" i="2"/>
  <c r="N11" i="2"/>
  <c r="N30" i="2"/>
  <c r="R46" i="2"/>
  <c r="N57" i="2"/>
  <c r="V57" i="2"/>
  <c r="V105" i="2"/>
  <c r="O11" i="2"/>
  <c r="V71" i="2"/>
  <c r="R32" i="2"/>
  <c r="AC11" i="2"/>
  <c r="S11" i="2"/>
  <c r="R30" i="2"/>
  <c r="N48" i="2"/>
  <c r="AM132" i="2"/>
  <c r="S48" i="2"/>
  <c r="AJ31" i="2"/>
  <c r="AJ44" i="2"/>
  <c r="AJ45" i="2" s="1"/>
  <c r="V108" i="2"/>
  <c r="AS92" i="2"/>
  <c r="AS31" i="2" s="1"/>
  <c r="R48" i="2"/>
  <c r="N32" i="2"/>
  <c r="R92" i="2"/>
  <c r="R93" i="2" s="1"/>
  <c r="V48" i="2"/>
  <c r="AJ165" i="2"/>
  <c r="Q46" i="2"/>
  <c r="Q57" i="2"/>
  <c r="V32" i="2"/>
  <c r="AH231" i="2"/>
  <c r="AK181" i="2"/>
  <c r="AK398" i="2"/>
  <c r="AO358" i="2"/>
  <c r="Y10" i="2"/>
  <c r="Y71" i="2" s="1"/>
  <c r="AE72" i="2" s="1"/>
  <c r="X11" i="2"/>
  <c r="X71" i="2"/>
  <c r="AC57" i="2"/>
  <c r="S92" i="2"/>
  <c r="S93" i="2" s="1"/>
  <c r="W108" i="2"/>
  <c r="AN44" i="2"/>
  <c r="O48" i="2"/>
  <c r="U48" i="2"/>
  <c r="U57" i="2"/>
  <c r="O92" i="2"/>
  <c r="O93" i="2" s="1"/>
  <c r="S108" i="2"/>
  <c r="S109" i="2" s="1"/>
  <c r="AW108" i="2"/>
  <c r="AW47" i="2" s="1"/>
  <c r="AK345" i="2"/>
  <c r="Q48" i="2"/>
  <c r="AW92" i="2"/>
  <c r="AW31" i="2" s="1"/>
  <c r="AS47" i="2"/>
  <c r="AQ44" i="2"/>
  <c r="AV44" i="2"/>
  <c r="Y31" i="2"/>
  <c r="X92" i="2"/>
  <c r="X32" i="2"/>
  <c r="X133" i="2"/>
  <c r="X48" i="2"/>
  <c r="X108" i="2"/>
  <c r="X138" i="2"/>
  <c r="Y47" i="2"/>
  <c r="AK100" i="2"/>
  <c r="X44" i="2"/>
  <c r="X45" i="2" s="1"/>
  <c r="X131" i="2"/>
  <c r="AL93" i="2"/>
  <c r="AH61" i="2"/>
  <c r="AH165" i="2"/>
  <c r="Q11" i="2"/>
  <c r="P48" i="2"/>
  <c r="T48" i="2"/>
  <c r="AP72" i="2"/>
  <c r="AU118" i="2"/>
  <c r="AL21" i="2"/>
  <c r="AI165" i="2"/>
  <c r="AO31" i="2"/>
  <c r="AO313" i="2"/>
  <c r="AO331" i="2"/>
  <c r="AK358" i="2"/>
  <c r="U32" i="2"/>
  <c r="AK116" i="2"/>
  <c r="P57" i="2"/>
  <c r="T57" i="2"/>
  <c r="AK108" i="2"/>
  <c r="AK47" i="2" s="1"/>
  <c r="P108" i="2"/>
  <c r="T108" i="2"/>
  <c r="P46" i="2"/>
  <c r="T46" i="2"/>
  <c r="AK105" i="2"/>
  <c r="T32" i="2"/>
  <c r="P32" i="2"/>
  <c r="AK92" i="2"/>
  <c r="AK31" i="2" s="1"/>
  <c r="T30" i="2"/>
  <c r="U11" i="2"/>
  <c r="P11" i="2"/>
  <c r="AO71" i="2"/>
  <c r="AO91" i="2" s="1"/>
  <c r="Q30" i="2"/>
  <c r="AK71" i="2"/>
  <c r="R11" i="2"/>
  <c r="V11" i="2"/>
  <c r="P71" i="2"/>
  <c r="T71" i="2"/>
  <c r="U71" i="2"/>
  <c r="AH72" i="2"/>
  <c r="AU91" i="2"/>
  <c r="AP109" i="2"/>
  <c r="AK131" i="2"/>
  <c r="AK280" i="2" s="1"/>
  <c r="AU107" i="2"/>
  <c r="AH10" i="2"/>
  <c r="AH11" i="2" s="1"/>
  <c r="AK20" i="2"/>
  <c r="AK21" i="2" s="1"/>
  <c r="AI61" i="2"/>
  <c r="AI47" i="2"/>
  <c r="AK122" i="2"/>
  <c r="AJ168" i="2"/>
  <c r="AI280" i="2"/>
  <c r="AV118" i="2"/>
  <c r="AU47" i="2"/>
  <c r="AL72" i="2"/>
  <c r="AT72" i="2"/>
  <c r="AP118" i="2"/>
  <c r="AM21" i="2"/>
  <c r="AI44" i="2"/>
  <c r="AI45" i="2" s="1"/>
  <c r="AI156" i="2"/>
  <c r="AM165" i="2"/>
  <c r="AI59" i="2"/>
  <c r="AK363" i="2"/>
  <c r="AK12" i="2"/>
  <c r="AK13" i="2" s="1"/>
  <c r="AI139" i="2"/>
  <c r="AO176" i="2"/>
  <c r="AK325" i="2"/>
  <c r="AH139" i="2"/>
  <c r="AI148" i="2"/>
  <c r="AK376" i="2"/>
  <c r="AK382" i="2" s="1"/>
  <c r="AH132" i="2"/>
  <c r="AM13" i="2"/>
  <c r="AN21" i="2"/>
  <c r="AN47" i="2"/>
  <c r="AJ47" i="2"/>
  <c r="AO82" i="2"/>
  <c r="AO363" i="2"/>
  <c r="AK183" i="2"/>
  <c r="AK221" i="2"/>
  <c r="AK304" i="2"/>
  <c r="AK274" i="2" s="1"/>
  <c r="AK313" i="2"/>
  <c r="AK331" i="2"/>
  <c r="AL132" i="2"/>
  <c r="AW41" i="2"/>
  <c r="AN280" i="2"/>
  <c r="AN132" i="2"/>
  <c r="AI91" i="2"/>
  <c r="AM72" i="2"/>
  <c r="AI72" i="2"/>
  <c r="AK153" i="2"/>
  <c r="AJ281" i="2"/>
  <c r="AJ142" i="2"/>
  <c r="AJ261" i="2" s="1"/>
  <c r="AJ231" i="2"/>
  <c r="AH93" i="2"/>
  <c r="AH31" i="2"/>
  <c r="AH118" i="2"/>
  <c r="AH55" i="2"/>
  <c r="AH56" i="2" s="1"/>
  <c r="AJ280" i="2"/>
  <c r="AJ132" i="2"/>
  <c r="AJ134" i="2"/>
  <c r="AJ137" i="2"/>
  <c r="AR93" i="2"/>
  <c r="AR72" i="2"/>
  <c r="AQ91" i="2"/>
  <c r="AQ72" i="2"/>
  <c r="AR107" i="2"/>
  <c r="AR118" i="2"/>
  <c r="AN13" i="2"/>
  <c r="AN72" i="2"/>
  <c r="AN10" i="2"/>
  <c r="AN134" i="2"/>
  <c r="AN137" i="2"/>
  <c r="AN168" i="2"/>
  <c r="AI55" i="2"/>
  <c r="AI56" i="2" s="1"/>
  <c r="AJ139" i="2"/>
  <c r="AJ148" i="2"/>
  <c r="AH153" i="2"/>
  <c r="AI319" i="2"/>
  <c r="AK186" i="2"/>
  <c r="AY72" i="2"/>
  <c r="AN59" i="2"/>
  <c r="AN31" i="2"/>
  <c r="AO131" i="2"/>
  <c r="AO139" i="2" s="1"/>
  <c r="AJ59" i="2"/>
  <c r="AI107" i="2"/>
  <c r="AI109" i="2"/>
  <c r="AH134" i="2"/>
  <c r="AH137" i="2"/>
  <c r="AI153" i="2"/>
  <c r="AJ319" i="2"/>
  <c r="AJ72" i="2"/>
  <c r="AL48" i="2"/>
  <c r="AM44" i="2"/>
  <c r="AM168" i="2"/>
  <c r="AI10" i="2"/>
  <c r="AI11" i="2" s="1"/>
  <c r="AI134" i="2"/>
  <c r="AI137" i="2"/>
  <c r="AI142" i="2"/>
  <c r="AI261" i="2" s="1"/>
  <c r="AH148" i="2"/>
  <c r="AJ153" i="2"/>
  <c r="AH156" i="2"/>
  <c r="AK200" i="2"/>
  <c r="AI231" i="2"/>
  <c r="AO74" i="2"/>
  <c r="AK176" i="2"/>
  <c r="AK138" i="2"/>
  <c r="AK120" i="2"/>
  <c r="AK178" i="2"/>
  <c r="AK148" i="2"/>
  <c r="AH107" i="2"/>
  <c r="AJ109" i="2"/>
  <c r="AJ118" i="2"/>
  <c r="AI168" i="2"/>
  <c r="AH168" i="2"/>
  <c r="AI31" i="2"/>
  <c r="AJ156" i="2"/>
  <c r="AK192" i="2"/>
  <c r="AK197" i="2"/>
  <c r="AK308" i="2"/>
  <c r="AJ61" i="2"/>
  <c r="AH319" i="2"/>
  <c r="AJ10" i="2"/>
  <c r="AJ55" i="2"/>
  <c r="AJ56" i="2" s="1"/>
  <c r="AH59" i="2"/>
  <c r="AJ93" i="2"/>
  <c r="AJ107" i="2"/>
  <c r="AH109" i="2"/>
  <c r="AH44" i="2"/>
  <c r="AH45" i="2" s="1"/>
  <c r="AI118" i="2"/>
  <c r="AK209" i="2"/>
  <c r="AH142" i="2"/>
  <c r="AH261" i="2" s="1"/>
  <c r="AI93" i="2"/>
  <c r="AT118" i="2"/>
  <c r="AO20" i="2"/>
  <c r="AL44" i="2"/>
  <c r="AM55" i="2"/>
  <c r="AM156" i="2"/>
  <c r="AN165" i="2"/>
  <c r="AO221" i="2"/>
  <c r="AN156" i="2"/>
  <c r="AN61" i="2"/>
  <c r="AM61" i="2"/>
  <c r="AN139" i="2"/>
  <c r="AN148" i="2"/>
  <c r="AL153" i="2"/>
  <c r="AL165" i="2"/>
  <c r="AL231" i="2"/>
  <c r="AM109" i="2"/>
  <c r="AO100" i="2"/>
  <c r="AL134" i="2"/>
  <c r="AO398" i="2"/>
  <c r="AR91" i="2"/>
  <c r="AL30" i="2"/>
  <c r="AL31" i="2"/>
  <c r="AL32" i="2" s="1"/>
  <c r="AO41" i="2"/>
  <c r="AM47" i="2"/>
  <c r="AL59" i="2"/>
  <c r="AM93" i="2"/>
  <c r="AL107" i="2"/>
  <c r="AM134" i="2"/>
  <c r="AL137" i="2"/>
  <c r="AM139" i="2"/>
  <c r="AM142" i="2"/>
  <c r="AM261" i="2" s="1"/>
  <c r="AM148" i="2"/>
  <c r="AN153" i="2"/>
  <c r="AM319" i="2"/>
  <c r="AO59" i="2"/>
  <c r="AL139" i="2"/>
  <c r="AL148" i="2"/>
  <c r="AM153" i="2"/>
  <c r="AN231" i="2"/>
  <c r="AN319" i="2"/>
  <c r="AO376" i="2"/>
  <c r="AO382" i="2" s="1"/>
  <c r="AM10" i="2"/>
  <c r="AM31" i="2"/>
  <c r="AM59" i="2"/>
  <c r="AL61" i="2"/>
  <c r="AN93" i="2"/>
  <c r="AM107" i="2"/>
  <c r="AL109" i="2"/>
  <c r="AL118" i="2"/>
  <c r="AO120" i="2"/>
  <c r="AM137" i="2"/>
  <c r="AL156" i="2"/>
  <c r="AO178" i="2"/>
  <c r="AO183" i="2"/>
  <c r="AO186" i="2"/>
  <c r="AM231" i="2"/>
  <c r="AM280" i="2"/>
  <c r="AL319" i="2"/>
  <c r="AO345" i="2"/>
  <c r="AO122" i="2"/>
  <c r="AO181" i="2"/>
  <c r="AO200" i="2"/>
  <c r="AN55" i="2"/>
  <c r="AN91" i="2"/>
  <c r="AN118" i="2"/>
  <c r="AO192" i="2"/>
  <c r="AO197" i="2"/>
  <c r="AO149" i="2"/>
  <c r="AO153" i="2" s="1"/>
  <c r="AN107" i="2"/>
  <c r="AN109" i="2"/>
  <c r="AM118" i="2"/>
  <c r="AN142" i="2"/>
  <c r="AN261" i="2" s="1"/>
  <c r="AO148" i="2"/>
  <c r="AO209" i="2"/>
  <c r="AO308" i="2"/>
  <c r="AO325" i="2"/>
  <c r="AL91" i="2"/>
  <c r="AM91" i="2"/>
  <c r="AL142" i="2"/>
  <c r="AL261" i="2" s="1"/>
  <c r="AS41" i="2"/>
  <c r="AP47" i="2"/>
  <c r="AV109" i="2"/>
  <c r="AQ118" i="2"/>
  <c r="AV47" i="2"/>
  <c r="AV107" i="2"/>
  <c r="AU72" i="2"/>
  <c r="AV72" i="2"/>
  <c r="AR44" i="2"/>
  <c r="AQ93" i="2"/>
  <c r="AV93" i="2"/>
  <c r="AQ109" i="2"/>
  <c r="AV91" i="2"/>
  <c r="AR31" i="2"/>
  <c r="AR109" i="2"/>
  <c r="AQ47" i="2"/>
  <c r="AQ107" i="2"/>
  <c r="AZ72" i="2"/>
  <c r="AU44" i="2"/>
  <c r="AU93" i="2"/>
  <c r="AP93" i="2"/>
  <c r="AV31" i="2"/>
  <c r="AR47" i="2"/>
  <c r="AS100" i="2"/>
  <c r="AW100" i="2"/>
  <c r="AQ31" i="2"/>
  <c r="AU31" i="2"/>
  <c r="AU109" i="2"/>
  <c r="AX72" i="2"/>
  <c r="AP107" i="2"/>
  <c r="AT107" i="2"/>
  <c r="AT109" i="2"/>
  <c r="AT93" i="2"/>
  <c r="S186" i="2"/>
  <c r="O200" i="2"/>
  <c r="Q209" i="2"/>
  <c r="V178" i="2"/>
  <c r="S200" i="2"/>
  <c r="P178" i="2"/>
  <c r="W178" i="2"/>
  <c r="V183" i="2"/>
  <c r="N209" i="2"/>
  <c r="R209" i="2"/>
  <c r="V209" i="2"/>
  <c r="P176" i="2"/>
  <c r="T176" i="2"/>
  <c r="O183" i="2"/>
  <c r="S183" i="2"/>
  <c r="W183" i="2"/>
  <c r="AC186" i="2"/>
  <c r="R200" i="2"/>
  <c r="V200" i="2"/>
  <c r="O209" i="2"/>
  <c r="S209" i="2"/>
  <c r="W209" i="2"/>
  <c r="AC209" i="2"/>
  <c r="T181" i="2"/>
  <c r="U181" i="2"/>
  <c r="R178" i="2"/>
  <c r="W181" i="2"/>
  <c r="T183" i="2"/>
  <c r="W200" i="2"/>
  <c r="P209" i="2"/>
  <c r="T209" i="2"/>
  <c r="U209" i="2"/>
  <c r="S176" i="2"/>
  <c r="O178" i="2"/>
  <c r="S178" i="2"/>
  <c r="P181" i="2"/>
  <c r="Y120" i="2"/>
  <c r="AA82" i="2"/>
  <c r="T178" i="2"/>
  <c r="O186" i="2"/>
  <c r="W186" i="2"/>
  <c r="Z74" i="2"/>
  <c r="S74" i="2"/>
  <c r="X82" i="2"/>
  <c r="T200" i="2"/>
  <c r="S72" i="2"/>
  <c r="P120" i="2"/>
  <c r="AB120" i="2"/>
  <c r="Q122" i="2"/>
  <c r="U122" i="2"/>
  <c r="P186" i="2"/>
  <c r="R183" i="2"/>
  <c r="O176" i="2"/>
  <c r="N178" i="2"/>
  <c r="N176" i="2"/>
  <c r="N200" i="2"/>
  <c r="N183" i="2"/>
  <c r="AC74" i="2"/>
  <c r="W120" i="2"/>
  <c r="Q186" i="2"/>
  <c r="Q183" i="2"/>
  <c r="Q200" i="2"/>
  <c r="Q176" i="2"/>
  <c r="U176" i="2"/>
  <c r="U186" i="2"/>
  <c r="U200" i="2"/>
  <c r="U183" i="2"/>
  <c r="AC200" i="2"/>
  <c r="AC176" i="2"/>
  <c r="AC183" i="2"/>
  <c r="Q178" i="2"/>
  <c r="U178" i="2"/>
  <c r="AC178" i="2"/>
  <c r="Q181" i="2"/>
  <c r="AC181" i="2"/>
  <c r="T186" i="2"/>
  <c r="P200" i="2"/>
  <c r="V176" i="2"/>
  <c r="N181" i="2"/>
  <c r="R181" i="2"/>
  <c r="V181" i="2"/>
  <c r="P183" i="2"/>
  <c r="O181" i="2"/>
  <c r="S181" i="2"/>
  <c r="R91" i="2"/>
  <c r="N186" i="2"/>
  <c r="R186" i="2"/>
  <c r="V186" i="2"/>
  <c r="W176" i="2"/>
  <c r="R176" i="2"/>
  <c r="S91" i="2"/>
  <c r="Q118" i="2"/>
  <c r="Q120" i="2"/>
  <c r="U120" i="2"/>
  <c r="N122" i="2"/>
  <c r="R122" i="2"/>
  <c r="V122" i="2"/>
  <c r="Z122" i="2"/>
  <c r="R74" i="2"/>
  <c r="V74" i="2"/>
  <c r="O82" i="2"/>
  <c r="S82" i="2"/>
  <c r="R109" i="2"/>
  <c r="W122" i="2"/>
  <c r="O91" i="2"/>
  <c r="O74" i="2"/>
  <c r="S120" i="2"/>
  <c r="AA74" i="2"/>
  <c r="P122" i="2"/>
  <c r="T122" i="2"/>
  <c r="X122" i="2"/>
  <c r="AB122" i="2"/>
  <c r="W74" i="2"/>
  <c r="S107" i="2"/>
  <c r="AA120" i="2"/>
  <c r="T74" i="2"/>
  <c r="N93" i="2"/>
  <c r="O109" i="2"/>
  <c r="N120" i="2"/>
  <c r="Z120" i="2"/>
  <c r="O122" i="2"/>
  <c r="S122" i="2"/>
  <c r="AA122" i="2"/>
  <c r="P82" i="2"/>
  <c r="AB82" i="2"/>
  <c r="O120" i="2"/>
  <c r="N91" i="2"/>
  <c r="O72" i="2"/>
  <c r="T82" i="2"/>
  <c r="Q109" i="2"/>
  <c r="T120" i="2"/>
  <c r="Q93" i="2"/>
  <c r="X120" i="2"/>
  <c r="X74" i="2"/>
  <c r="Z82" i="2"/>
  <c r="Y122" i="2"/>
  <c r="AB74" i="2"/>
  <c r="Y74" i="2"/>
  <c r="R82" i="2"/>
  <c r="V82" i="2"/>
  <c r="N109" i="2"/>
  <c r="R120" i="2"/>
  <c r="V120" i="2"/>
  <c r="N82" i="2"/>
  <c r="W82" i="2"/>
  <c r="Q82" i="2"/>
  <c r="U82" i="2"/>
  <c r="Y82" i="2"/>
  <c r="Q74" i="2"/>
  <c r="U74" i="2"/>
  <c r="P74" i="2"/>
  <c r="R72" i="2"/>
  <c r="Q91" i="2"/>
  <c r="X45" i="7"/>
  <c r="AM45" i="2" l="1"/>
  <c r="N107" i="2"/>
  <c r="U106" i="2"/>
  <c r="Q106" i="2"/>
  <c r="S106" i="2"/>
  <c r="AU45" i="2"/>
  <c r="AR45" i="2"/>
  <c r="Q107" i="2"/>
  <c r="V106" i="2"/>
  <c r="AN45" i="2"/>
  <c r="P106" i="2"/>
  <c r="AO155" i="2"/>
  <c r="AV45" i="2"/>
  <c r="AT45" i="2"/>
  <c r="W106" i="2"/>
  <c r="AC106" i="2"/>
  <c r="AQ45" i="2"/>
  <c r="O106" i="2"/>
  <c r="AS106" i="2"/>
  <c r="AP45" i="2"/>
  <c r="AK44" i="2"/>
  <c r="AK45" i="2" s="1"/>
  <c r="AK106" i="2"/>
  <c r="AW44" i="2"/>
  <c r="AW106" i="2"/>
  <c r="BA106" i="2"/>
  <c r="AO44" i="2"/>
  <c r="AO106" i="2"/>
  <c r="AZ45" i="2"/>
  <c r="AL46" i="2"/>
  <c r="AL45" i="2"/>
  <c r="T106" i="2"/>
  <c r="R106" i="2"/>
  <c r="AY45" i="2"/>
  <c r="AO136" i="2"/>
  <c r="AO160" i="2"/>
  <c r="AO161" i="2"/>
  <c r="AK161" i="2"/>
  <c r="AK160" i="2"/>
  <c r="AO281" i="2"/>
  <c r="AO141" i="2"/>
  <c r="AK281" i="2"/>
  <c r="AK141" i="2"/>
  <c r="W109" i="2"/>
  <c r="AO271" i="2"/>
  <c r="AO270" i="2" s="1"/>
  <c r="AK271" i="2"/>
  <c r="AK270" i="2" s="1"/>
  <c r="N118" i="2"/>
  <c r="O117" i="2"/>
  <c r="R118" i="2"/>
  <c r="U117" i="2"/>
  <c r="P117" i="2"/>
  <c r="W117" i="2"/>
  <c r="S117" i="2"/>
  <c r="AL56" i="2"/>
  <c r="T117" i="2"/>
  <c r="Q117" i="2"/>
  <c r="O118" i="2"/>
  <c r="AL57" i="2"/>
  <c r="AM56" i="2"/>
  <c r="AK55" i="2"/>
  <c r="AK56" i="2" s="1"/>
  <c r="AK117" i="2"/>
  <c r="W93" i="2"/>
  <c r="AC117" i="2"/>
  <c r="AC118" i="2"/>
  <c r="W91" i="2"/>
  <c r="AN56" i="2"/>
  <c r="AO117" i="2"/>
  <c r="V117" i="2"/>
  <c r="AO17" i="2"/>
  <c r="AO25" i="2"/>
  <c r="AC72" i="2"/>
  <c r="AO15" i="2"/>
  <c r="AO23" i="2"/>
  <c r="W118" i="2"/>
  <c r="W107" i="2"/>
  <c r="AH270" i="2"/>
  <c r="V91" i="2"/>
  <c r="V93" i="2"/>
  <c r="AK231" i="2"/>
  <c r="V107" i="2"/>
  <c r="AK370" i="2"/>
  <c r="AO370" i="2"/>
  <c r="V118" i="2"/>
  <c r="W72" i="2"/>
  <c r="Z10" i="2"/>
  <c r="Z131" i="2" s="1"/>
  <c r="Z18" i="8" s="1"/>
  <c r="Z44" i="8" s="1"/>
  <c r="Z70" i="8" s="1"/>
  <c r="AA70" i="8" s="1"/>
  <c r="V109" i="2"/>
  <c r="AJ269" i="2"/>
  <c r="AH268" i="2"/>
  <c r="AL269" i="2"/>
  <c r="AM269" i="2"/>
  <c r="AI269" i="2"/>
  <c r="AO231" i="2"/>
  <c r="AH269" i="2"/>
  <c r="AD72" i="2"/>
  <c r="X18" i="8"/>
  <c r="X44" i="8" s="1"/>
  <c r="X70" i="8" s="1"/>
  <c r="X96" i="8" s="1"/>
  <c r="X122" i="8" s="1"/>
  <c r="Y122" i="8" s="1"/>
  <c r="AD132" i="2"/>
  <c r="X109" i="2"/>
  <c r="AK132" i="2"/>
  <c r="Y44" i="2"/>
  <c r="U91" i="2"/>
  <c r="U109" i="2"/>
  <c r="AK139" i="2"/>
  <c r="AK156" i="2"/>
  <c r="Y48" i="2"/>
  <c r="Y131" i="2"/>
  <c r="AK142" i="2"/>
  <c r="AK261" i="2" s="1"/>
  <c r="AK137" i="2"/>
  <c r="AK134" i="2"/>
  <c r="Y11" i="2"/>
  <c r="AH57" i="2"/>
  <c r="Z47" i="2"/>
  <c r="Z138" i="2" s="1"/>
  <c r="AO10" i="2"/>
  <c r="AO107" i="2"/>
  <c r="AO21" i="2"/>
  <c r="AK61" i="2"/>
  <c r="AH30" i="2"/>
  <c r="AK109" i="2"/>
  <c r="Y32" i="2"/>
  <c r="AH46" i="2"/>
  <c r="AK59" i="2"/>
  <c r="AH32" i="2"/>
  <c r="AN32" i="2"/>
  <c r="AK319" i="2"/>
  <c r="AI32" i="2"/>
  <c r="AN48" i="2"/>
  <c r="X93" i="2"/>
  <c r="T109" i="2"/>
  <c r="T118" i="2"/>
  <c r="X72" i="2"/>
  <c r="AN30" i="2"/>
  <c r="AI268" i="2"/>
  <c r="Y72" i="2"/>
  <c r="T107" i="2"/>
  <c r="Z31" i="2"/>
  <c r="Y108" i="2"/>
  <c r="Y109" i="2" s="1"/>
  <c r="Y138" i="2"/>
  <c r="Y92" i="2"/>
  <c r="Y93" i="2" s="1"/>
  <c r="Y133" i="2"/>
  <c r="AO319" i="2"/>
  <c r="AK10" i="2"/>
  <c r="AK11" i="2" s="1"/>
  <c r="AK107" i="2"/>
  <c r="AO72" i="2"/>
  <c r="T93" i="2"/>
  <c r="T72" i="2"/>
  <c r="AK118" i="2"/>
  <c r="AK91" i="2"/>
  <c r="AK72" i="2"/>
  <c r="X55" i="2"/>
  <c r="X56" i="2" s="1"/>
  <c r="X46" i="2"/>
  <c r="X105" i="2"/>
  <c r="T91" i="2"/>
  <c r="AK93" i="2"/>
  <c r="U107" i="2"/>
  <c r="U72" i="2"/>
  <c r="U118" i="2"/>
  <c r="V72" i="2"/>
  <c r="AO93" i="2"/>
  <c r="AO118" i="2"/>
  <c r="AO109" i="2"/>
  <c r="U93" i="2"/>
  <c r="P118" i="2"/>
  <c r="P91" i="2"/>
  <c r="P107" i="2"/>
  <c r="P93" i="2"/>
  <c r="P72" i="2"/>
  <c r="P109" i="2"/>
  <c r="Q72" i="2"/>
  <c r="AJ268" i="2"/>
  <c r="AH48" i="2"/>
  <c r="AL11" i="2"/>
  <c r="AI30" i="2"/>
  <c r="AI48" i="2"/>
  <c r="AM46" i="2"/>
  <c r="AI46" i="2"/>
  <c r="AJ57" i="2"/>
  <c r="AO13" i="2"/>
  <c r="AM30" i="2"/>
  <c r="AM11" i="2"/>
  <c r="AJ11" i="2"/>
  <c r="AN11" i="2"/>
  <c r="AO280" i="2"/>
  <c r="AO132" i="2"/>
  <c r="AL268" i="2"/>
  <c r="AO142" i="2"/>
  <c r="AO261" i="2" s="1"/>
  <c r="AN57" i="2"/>
  <c r="AN46" i="2"/>
  <c r="AO156" i="2"/>
  <c r="AO137" i="2"/>
  <c r="AO61" i="2"/>
  <c r="AO134" i="2"/>
  <c r="AI57" i="2"/>
  <c r="AJ46" i="2"/>
  <c r="AJ32" i="2"/>
  <c r="AJ30" i="2"/>
  <c r="AJ48" i="2"/>
  <c r="AM268" i="2"/>
  <c r="AM32" i="2"/>
  <c r="AM57" i="2"/>
  <c r="AM48" i="2"/>
  <c r="AN269" i="2"/>
  <c r="AN268" i="2"/>
  <c r="X59" i="7"/>
  <c r="Y30" i="7" s="1"/>
  <c r="AO45" i="2" l="1"/>
  <c r="X107" i="2"/>
  <c r="X106" i="2"/>
  <c r="AD106" i="2"/>
  <c r="Y55" i="2"/>
  <c r="Y56" i="2" s="1"/>
  <c r="Y45" i="2"/>
  <c r="AW45" i="2"/>
  <c r="BA45" i="2"/>
  <c r="AS45" i="2"/>
  <c r="AO56" i="2"/>
  <c r="AA10" i="2"/>
  <c r="AA71" i="2" s="1"/>
  <c r="Y105" i="2"/>
  <c r="Z71" i="2"/>
  <c r="Z11" i="2"/>
  <c r="Z44" i="2"/>
  <c r="AK268" i="2"/>
  <c r="AA47" i="2"/>
  <c r="AB47" i="2" s="1"/>
  <c r="AB138" i="2" s="1"/>
  <c r="Z48" i="2"/>
  <c r="Y46" i="2"/>
  <c r="Z108" i="2"/>
  <c r="Y18" i="8"/>
  <c r="Y44" i="8" s="1"/>
  <c r="Y70" i="8" s="1"/>
  <c r="Y96" i="8" s="1"/>
  <c r="Z96" i="8" s="1"/>
  <c r="AE132" i="2"/>
  <c r="AO32" i="2"/>
  <c r="AO48" i="2"/>
  <c r="AO46" i="2"/>
  <c r="AO57" i="2"/>
  <c r="AO30" i="2"/>
  <c r="AK32" i="2"/>
  <c r="AO11" i="2"/>
  <c r="AK57" i="2"/>
  <c r="AK30" i="2"/>
  <c r="AA31" i="2"/>
  <c r="Z133" i="2"/>
  <c r="AK269" i="2"/>
  <c r="Z92" i="2"/>
  <c r="AK48" i="2"/>
  <c r="Z32" i="2"/>
  <c r="AK46" i="2"/>
  <c r="X57" i="2"/>
  <c r="X116" i="2"/>
  <c r="AO268" i="2"/>
  <c r="AO269" i="2"/>
  <c r="Y58" i="7"/>
  <c r="Z109" i="2" l="1"/>
  <c r="Y57" i="2"/>
  <c r="Y116" i="2"/>
  <c r="Y117" i="2" s="1"/>
  <c r="Z46" i="2"/>
  <c r="Z45" i="2"/>
  <c r="Y107" i="2"/>
  <c r="Y106" i="2"/>
  <c r="AE106" i="2"/>
  <c r="X118" i="2"/>
  <c r="X117" i="2"/>
  <c r="AD117" i="2"/>
  <c r="Z105" i="2"/>
  <c r="Z72" i="2"/>
  <c r="Z93" i="2"/>
  <c r="Z55" i="2"/>
  <c r="AA108" i="2"/>
  <c r="AA109" i="2" s="1"/>
  <c r="AA11" i="2"/>
  <c r="AB10" i="2"/>
  <c r="AB48" i="2" s="1"/>
  <c r="AA131" i="2"/>
  <c r="AA18" i="8" s="1"/>
  <c r="AA44" i="8" s="1"/>
  <c r="AB44" i="8" s="1"/>
  <c r="AA44" i="2"/>
  <c r="AA48" i="2"/>
  <c r="AA138" i="2"/>
  <c r="AA32" i="2"/>
  <c r="AA92" i="2"/>
  <c r="AA93" i="2" s="1"/>
  <c r="AB31" i="2"/>
  <c r="AB133" i="2" s="1"/>
  <c r="AA133" i="2"/>
  <c r="AB108" i="2"/>
  <c r="AA72" i="2"/>
  <c r="BE376" i="2"/>
  <c r="BD376" i="2"/>
  <c r="BC376" i="2"/>
  <c r="BB376" i="2"/>
  <c r="BA376" i="2"/>
  <c r="AZ376" i="2"/>
  <c r="AY376" i="2"/>
  <c r="AX376" i="2"/>
  <c r="AV376" i="2"/>
  <c r="AU376" i="2"/>
  <c r="AT376" i="2"/>
  <c r="AR376" i="2"/>
  <c r="AQ376" i="2"/>
  <c r="AP376" i="2"/>
  <c r="V376" i="2"/>
  <c r="U376" i="2"/>
  <c r="T376" i="2"/>
  <c r="S376" i="2"/>
  <c r="R376" i="2"/>
  <c r="Q376" i="2"/>
  <c r="P376" i="2"/>
  <c r="O376" i="2"/>
  <c r="N376" i="2"/>
  <c r="W376" i="2"/>
  <c r="BE363" i="2"/>
  <c r="BE271" i="2" s="1"/>
  <c r="BD363" i="2"/>
  <c r="BC363" i="2"/>
  <c r="BC271" i="2" s="1"/>
  <c r="BB363" i="2"/>
  <c r="BB271" i="2" s="1"/>
  <c r="BA363" i="2"/>
  <c r="BA271" i="2" s="1"/>
  <c r="AZ363" i="2"/>
  <c r="AZ271" i="2" s="1"/>
  <c r="AY363" i="2"/>
  <c r="AY271" i="2" s="1"/>
  <c r="AX363" i="2"/>
  <c r="AX271" i="2" s="1"/>
  <c r="AV363" i="2"/>
  <c r="AV271" i="2" s="1"/>
  <c r="AU363" i="2"/>
  <c r="AU271" i="2" s="1"/>
  <c r="AT363" i="2"/>
  <c r="AR363" i="2"/>
  <c r="AR271" i="2" s="1"/>
  <c r="AQ363" i="2"/>
  <c r="AQ271" i="2" s="1"/>
  <c r="AP363" i="2"/>
  <c r="AP271" i="2" s="1"/>
  <c r="V363" i="2"/>
  <c r="V271" i="2" s="1"/>
  <c r="U363" i="2"/>
  <c r="U271" i="2" s="1"/>
  <c r="T363" i="2"/>
  <c r="T271" i="2" s="1"/>
  <c r="S363" i="2"/>
  <c r="R363" i="2"/>
  <c r="R271" i="2" s="1"/>
  <c r="Q363" i="2"/>
  <c r="Q271" i="2" s="1"/>
  <c r="P363" i="2"/>
  <c r="P271" i="2" s="1"/>
  <c r="O363" i="2"/>
  <c r="N363" i="2"/>
  <c r="N271" i="2" s="1"/>
  <c r="W363" i="2"/>
  <c r="W271" i="2" s="1"/>
  <c r="BE232" i="2"/>
  <c r="BD232" i="2"/>
  <c r="BC232" i="2"/>
  <c r="BB232" i="2"/>
  <c r="BA232" i="2"/>
  <c r="AZ232" i="2"/>
  <c r="AY232" i="2"/>
  <c r="AX232" i="2"/>
  <c r="AW232" i="2"/>
  <c r="AV232" i="2"/>
  <c r="AU232" i="2"/>
  <c r="AT232" i="2"/>
  <c r="AS232" i="2"/>
  <c r="AR232" i="2"/>
  <c r="AQ232" i="2"/>
  <c r="AP232" i="2"/>
  <c r="V232" i="2"/>
  <c r="V235" i="2" s="1"/>
  <c r="U232" i="2"/>
  <c r="U235" i="2" s="1"/>
  <c r="T232" i="2"/>
  <c r="T235" i="2" s="1"/>
  <c r="S232" i="2"/>
  <c r="S235" i="2" s="1"/>
  <c r="R232" i="2"/>
  <c r="R235" i="2" s="1"/>
  <c r="Q232" i="2"/>
  <c r="Q235" i="2" s="1"/>
  <c r="P232" i="2"/>
  <c r="P235" i="2" s="1"/>
  <c r="O232" i="2"/>
  <c r="O235" i="2" s="1"/>
  <c r="N232" i="2"/>
  <c r="N235" i="2" s="1"/>
  <c r="BE165" i="2"/>
  <c r="BD165" i="2"/>
  <c r="BC165" i="2"/>
  <c r="BB165" i="2"/>
  <c r="AC165" i="2"/>
  <c r="W165" i="2"/>
  <c r="V165" i="2"/>
  <c r="U165" i="2"/>
  <c r="T165" i="2"/>
  <c r="S165" i="2"/>
  <c r="R165" i="2"/>
  <c r="Q165" i="2"/>
  <c r="P165" i="2"/>
  <c r="O165" i="2"/>
  <c r="N165" i="2"/>
  <c r="AV212" i="2"/>
  <c r="AU212" i="2"/>
  <c r="AT212" i="2"/>
  <c r="AQ212" i="2"/>
  <c r="AP212" i="2"/>
  <c r="AR212" i="2"/>
  <c r="V239" i="2"/>
  <c r="U239" i="2"/>
  <c r="T239" i="2"/>
  <c r="S239" i="2"/>
  <c r="R239" i="2"/>
  <c r="Q239" i="2"/>
  <c r="P239" i="2"/>
  <c r="O239" i="2"/>
  <c r="N239" i="2"/>
  <c r="W239" i="2"/>
  <c r="U168" i="2"/>
  <c r="T168" i="2"/>
  <c r="S168" i="2"/>
  <c r="S258" i="2" s="1"/>
  <c r="R168" i="2"/>
  <c r="Q168" i="2"/>
  <c r="Q258" i="2" s="1"/>
  <c r="P168" i="2"/>
  <c r="P258" i="2" s="1"/>
  <c r="O168" i="2"/>
  <c r="O258" i="2" s="1"/>
  <c r="N168" i="2"/>
  <c r="N258" i="2" s="1"/>
  <c r="V168" i="2"/>
  <c r="V258" i="2" s="1"/>
  <c r="W168" i="2"/>
  <c r="W258" i="2" s="1"/>
  <c r="C18" i="1"/>
  <c r="C17" i="1"/>
  <c r="C16" i="1"/>
  <c r="C15" i="1"/>
  <c r="C14" i="1"/>
  <c r="C13" i="1"/>
  <c r="C12" i="1"/>
  <c r="C11" i="1"/>
  <c r="C10" i="1"/>
  <c r="C9" i="1"/>
  <c r="C8" i="1"/>
  <c r="C7" i="1"/>
  <c r="C6" i="1"/>
  <c r="C5" i="1"/>
  <c r="AA242" i="2"/>
  <c r="AA458" i="2" s="1"/>
  <c r="AA456" i="2" s="1"/>
  <c r="AT271" i="2" l="1"/>
  <c r="Y118" i="2"/>
  <c r="S271" i="2"/>
  <c r="AE117" i="2"/>
  <c r="BD271" i="2"/>
  <c r="AA46" i="2"/>
  <c r="AA45" i="2"/>
  <c r="Z107" i="2"/>
  <c r="Z106" i="2"/>
  <c r="O271" i="2"/>
  <c r="Z116" i="2"/>
  <c r="Z56" i="2"/>
  <c r="Z57" i="2"/>
  <c r="AA105" i="2"/>
  <c r="AA55" i="2"/>
  <c r="AB131" i="2"/>
  <c r="AB18" i="8" s="1"/>
  <c r="AC18" i="8" s="1"/>
  <c r="AB71" i="2"/>
  <c r="AB11" i="2"/>
  <c r="AB32" i="2"/>
  <c r="AB92" i="2"/>
  <c r="AB44" i="2"/>
  <c r="AB45" i="2" s="1"/>
  <c r="U258" i="2"/>
  <c r="U31" i="6" s="1"/>
  <c r="AO212" i="2"/>
  <c r="AO168" i="2" s="1"/>
  <c r="T258" i="2"/>
  <c r="T31" i="6" s="1"/>
  <c r="AK212" i="2"/>
  <c r="AK168" i="2" s="1"/>
  <c r="R258" i="2"/>
  <c r="R31" i="6" s="1"/>
  <c r="U212" i="2"/>
  <c r="N31" i="6"/>
  <c r="N212" i="2"/>
  <c r="R212" i="2"/>
  <c r="V31" i="6"/>
  <c r="V212" i="2"/>
  <c r="Q31" i="6"/>
  <c r="Q212" i="2"/>
  <c r="O31" i="6"/>
  <c r="O212" i="2"/>
  <c r="S31" i="6"/>
  <c r="S212" i="2"/>
  <c r="W31" i="6"/>
  <c r="W212" i="2"/>
  <c r="P31" i="6"/>
  <c r="P212" i="2"/>
  <c r="T212" i="2"/>
  <c r="BZ4" i="6"/>
  <c r="CA4" i="6" s="1"/>
  <c r="CB4" i="6" s="1"/>
  <c r="CC4" i="6" s="1"/>
  <c r="CD4" i="6" s="1"/>
  <c r="BS4" i="6"/>
  <c r="BT4" i="6" s="1"/>
  <c r="BU4" i="6" s="1"/>
  <c r="BV4" i="6" s="1"/>
  <c r="BW4" i="6" s="1"/>
  <c r="L35" i="6"/>
  <c r="L34" i="6"/>
  <c r="L33" i="6"/>
  <c r="L31" i="6"/>
  <c r="L30" i="6"/>
  <c r="L257" i="2"/>
  <c r="W63" i="6"/>
  <c r="V63" i="6"/>
  <c r="U63" i="6"/>
  <c r="T63" i="6"/>
  <c r="S63" i="6"/>
  <c r="R63" i="6"/>
  <c r="Q63" i="6"/>
  <c r="P63" i="6"/>
  <c r="O63" i="6"/>
  <c r="N63" i="6"/>
  <c r="W59" i="6"/>
  <c r="V59" i="6"/>
  <c r="U59" i="6"/>
  <c r="T59" i="6"/>
  <c r="S59" i="6"/>
  <c r="R59" i="6"/>
  <c r="Q59" i="6"/>
  <c r="P59" i="6"/>
  <c r="O59" i="6"/>
  <c r="N59" i="6"/>
  <c r="N52" i="6"/>
  <c r="W56" i="6"/>
  <c r="V56" i="6"/>
  <c r="U56" i="6"/>
  <c r="T56" i="6"/>
  <c r="S56" i="6"/>
  <c r="R56" i="6"/>
  <c r="Q56" i="6"/>
  <c r="P56" i="6"/>
  <c r="O56" i="6"/>
  <c r="N56" i="6"/>
  <c r="W55" i="6"/>
  <c r="V55" i="6"/>
  <c r="U55" i="6"/>
  <c r="T55" i="6"/>
  <c r="S55" i="6"/>
  <c r="R55" i="6"/>
  <c r="Q55" i="6"/>
  <c r="P55" i="6"/>
  <c r="O55" i="6"/>
  <c r="N55" i="6"/>
  <c r="O52" i="6"/>
  <c r="T13" i="6"/>
  <c r="P13" i="6"/>
  <c r="P14" i="6"/>
  <c r="P16" i="6"/>
  <c r="AB16" i="6"/>
  <c r="AA16" i="6"/>
  <c r="Z16" i="6"/>
  <c r="Y16" i="6"/>
  <c r="X16" i="6"/>
  <c r="O16" i="6"/>
  <c r="AB15" i="6"/>
  <c r="AA15" i="6"/>
  <c r="Z15" i="6"/>
  <c r="Y15" i="6"/>
  <c r="X15" i="6"/>
  <c r="O15" i="6"/>
  <c r="AB14" i="6"/>
  <c r="AA14" i="6"/>
  <c r="Z14" i="6"/>
  <c r="Y14" i="6"/>
  <c r="X14" i="6"/>
  <c r="O14" i="6"/>
  <c r="AB13" i="6"/>
  <c r="AA13" i="6"/>
  <c r="Z13" i="6"/>
  <c r="Y13" i="6"/>
  <c r="X13" i="6"/>
  <c r="W13" i="6"/>
  <c r="V13" i="6"/>
  <c r="U13" i="6"/>
  <c r="S13" i="6"/>
  <c r="R13" i="6"/>
  <c r="Q13" i="6"/>
  <c r="O13" i="6"/>
  <c r="N16" i="6"/>
  <c r="N15" i="6"/>
  <c r="N14" i="6"/>
  <c r="N13" i="6"/>
  <c r="W8" i="6"/>
  <c r="V8" i="6"/>
  <c r="U8" i="6"/>
  <c r="T8" i="6"/>
  <c r="S8" i="6"/>
  <c r="R8" i="6"/>
  <c r="Q8" i="6"/>
  <c r="P8" i="6"/>
  <c r="O8" i="6"/>
  <c r="N8" i="6"/>
  <c r="L10" i="6"/>
  <c r="BL4" i="6"/>
  <c r="BM4" i="6" s="1"/>
  <c r="BN4" i="6" s="1"/>
  <c r="BO4" i="6" s="1"/>
  <c r="BP4" i="6" s="1"/>
  <c r="BB74" i="6"/>
  <c r="BB75" i="6" s="1"/>
  <c r="BB76" i="6" s="1"/>
  <c r="BB77" i="6" s="1"/>
  <c r="BB78" i="6" s="1"/>
  <c r="BB79" i="6" s="1"/>
  <c r="BB80" i="6" s="1"/>
  <c r="BB81" i="6" s="1"/>
  <c r="BB82" i="6" s="1"/>
  <c r="BB83" i="6" s="1"/>
  <c r="BB84" i="6" s="1"/>
  <c r="BB85" i="6" s="1"/>
  <c r="BB86" i="6" s="1"/>
  <c r="BB87" i="6" s="1"/>
  <c r="BB52" i="6"/>
  <c r="BB53" i="6" s="1"/>
  <c r="BB54" i="6" s="1"/>
  <c r="BB55" i="6" s="1"/>
  <c r="BB56" i="6" s="1"/>
  <c r="BB57" i="6" s="1"/>
  <c r="BB58" i="6" s="1"/>
  <c r="BB59" i="6" s="1"/>
  <c r="BB60" i="6" s="1"/>
  <c r="BB61" i="6" s="1"/>
  <c r="BB62" i="6" s="1"/>
  <c r="BB63" i="6" s="1"/>
  <c r="BB64" i="6" s="1"/>
  <c r="BB65" i="6" s="1"/>
  <c r="BB30" i="6"/>
  <c r="BB31" i="6" s="1"/>
  <c r="BB32" i="6" s="1"/>
  <c r="BB33" i="6" s="1"/>
  <c r="BB34" i="6" s="1"/>
  <c r="BB35" i="6" s="1"/>
  <c r="BB36" i="6" s="1"/>
  <c r="BB37" i="6" s="1"/>
  <c r="BB38" i="6" s="1"/>
  <c r="BB39" i="6" s="1"/>
  <c r="BB40" i="6" s="1"/>
  <c r="BB41" i="6" s="1"/>
  <c r="BB42" i="6" s="1"/>
  <c r="BB43" i="6" s="1"/>
  <c r="BB8" i="6"/>
  <c r="BB9" i="6" s="1"/>
  <c r="BB10" i="6" s="1"/>
  <c r="BB11" i="6" s="1"/>
  <c r="BB12" i="6" s="1"/>
  <c r="BB13" i="6" s="1"/>
  <c r="BB14" i="6" s="1"/>
  <c r="BB15" i="6" s="1"/>
  <c r="BB16" i="6" s="1"/>
  <c r="BB17" i="6" s="1"/>
  <c r="BB18" i="6" s="1"/>
  <c r="BB19" i="6" s="1"/>
  <c r="BB20" i="6" s="1"/>
  <c r="BB21" i="6" s="1"/>
  <c r="BE4" i="6"/>
  <c r="BF4" i="6" s="1"/>
  <c r="BG4" i="6" s="1"/>
  <c r="BH4" i="6" s="1"/>
  <c r="BI4" i="6" s="1"/>
  <c r="AA107" i="2" l="1"/>
  <c r="AA106" i="2"/>
  <c r="AA57" i="2"/>
  <c r="AA56" i="2"/>
  <c r="AB93" i="2"/>
  <c r="Z118" i="2"/>
  <c r="Z117" i="2"/>
  <c r="AA116" i="2"/>
  <c r="AB72" i="2"/>
  <c r="AB109" i="2"/>
  <c r="AB55" i="2"/>
  <c r="AB56" i="2" s="1"/>
  <c r="AB105" i="2"/>
  <c r="AB46" i="2"/>
  <c r="Q52" i="6"/>
  <c r="P52" i="6"/>
  <c r="Q15" i="6"/>
  <c r="P15" i="6"/>
  <c r="AB107" i="2" l="1"/>
  <c r="AB106" i="2"/>
  <c r="AA118" i="2"/>
  <c r="AA117" i="2"/>
  <c r="AB116" i="2"/>
  <c r="AB57" i="2"/>
  <c r="E48" i="3"/>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47" i="3"/>
  <c r="R52" i="6"/>
  <c r="Q14" i="6"/>
  <c r="R15" i="6"/>
  <c r="Q16" i="6"/>
  <c r="AB118" i="2" l="1"/>
  <c r="AB117" i="2"/>
  <c r="S52" i="6"/>
  <c r="R14" i="6"/>
  <c r="S15" i="6"/>
  <c r="R16" i="6"/>
  <c r="T52" i="6" l="1"/>
  <c r="S14" i="6"/>
  <c r="T15" i="6"/>
  <c r="S16" i="6"/>
  <c r="U52" i="6" l="1"/>
  <c r="T14" i="6"/>
  <c r="U15" i="6"/>
  <c r="T16" i="6"/>
  <c r="W52" i="6" l="1"/>
  <c r="V52" i="6"/>
  <c r="U14" i="6"/>
  <c r="W15" i="6"/>
  <c r="V15" i="6"/>
  <c r="U16" i="6"/>
  <c r="W14" i="6" l="1"/>
  <c r="V14" i="6"/>
  <c r="W16" i="6"/>
  <c r="V16" i="6"/>
  <c r="L4" i="6" l="1"/>
  <c r="BE62" i="2"/>
  <c r="BD62" i="2"/>
  <c r="BC62" i="2"/>
  <c r="BB62" i="2"/>
  <c r="BE60" i="2"/>
  <c r="BD60" i="2"/>
  <c r="BC60" i="2"/>
  <c r="BB60" i="2"/>
  <c r="BE58" i="2"/>
  <c r="BD58" i="2"/>
  <c r="BC58" i="2"/>
  <c r="BB58" i="2"/>
  <c r="BE55" i="2"/>
  <c r="BD55" i="2"/>
  <c r="BC55" i="2"/>
  <c r="BB55" i="2"/>
  <c r="BE28" i="2"/>
  <c r="BD28" i="2"/>
  <c r="BC28" i="2"/>
  <c r="BB28" i="2"/>
  <c r="BE27" i="2"/>
  <c r="BD27" i="2"/>
  <c r="BC27" i="2"/>
  <c r="BB27" i="2"/>
  <c r="BE26" i="2"/>
  <c r="BD26" i="2"/>
  <c r="BC26" i="2"/>
  <c r="BB26" i="2"/>
  <c r="BE24" i="2"/>
  <c r="BD24" i="2"/>
  <c r="BC24" i="2"/>
  <c r="BB24" i="2"/>
  <c r="BE20" i="2"/>
  <c r="BD20" i="2"/>
  <c r="BC20" i="2"/>
  <c r="BB20" i="2"/>
  <c r="BE19" i="2"/>
  <c r="BD19" i="2"/>
  <c r="BC19" i="2"/>
  <c r="BB19" i="2"/>
  <c r="BE18" i="2"/>
  <c r="BD18" i="2"/>
  <c r="BC18" i="2"/>
  <c r="BB18" i="2"/>
  <c r="BE16" i="2"/>
  <c r="BD16" i="2"/>
  <c r="BC16" i="2"/>
  <c r="BB16" i="2"/>
  <c r="BE12" i="2"/>
  <c r="BD12" i="2"/>
  <c r="BC12" i="2"/>
  <c r="BB12" i="2"/>
  <c r="BE10" i="2"/>
  <c r="BD10" i="2"/>
  <c r="BC10" i="2"/>
  <c r="BB10" i="2"/>
  <c r="BA62" i="2"/>
  <c r="AZ62" i="2"/>
  <c r="AY62" i="2"/>
  <c r="AX62" i="2"/>
  <c r="BA60" i="2"/>
  <c r="AZ60" i="2"/>
  <c r="AY60" i="2"/>
  <c r="AX60" i="2"/>
  <c r="BA58" i="2"/>
  <c r="AZ58" i="2"/>
  <c r="AY58" i="2"/>
  <c r="AX58" i="2"/>
  <c r="BA55" i="2"/>
  <c r="AZ55" i="2"/>
  <c r="AY55" i="2"/>
  <c r="AX55" i="2"/>
  <c r="BA28" i="2"/>
  <c r="AZ28" i="2"/>
  <c r="AY28" i="2"/>
  <c r="AX28" i="2"/>
  <c r="BA27" i="2"/>
  <c r="AZ27" i="2"/>
  <c r="AY27" i="2"/>
  <c r="AX27" i="2"/>
  <c r="BA26" i="2"/>
  <c r="AZ26" i="2"/>
  <c r="AY26" i="2"/>
  <c r="AX26" i="2"/>
  <c r="BA24" i="2"/>
  <c r="AZ24" i="2"/>
  <c r="AY24" i="2"/>
  <c r="AX24" i="2"/>
  <c r="BA20" i="2"/>
  <c r="AZ20" i="2"/>
  <c r="AY20" i="2"/>
  <c r="AX20" i="2"/>
  <c r="BA19" i="2"/>
  <c r="AZ19" i="2"/>
  <c r="AY19" i="2"/>
  <c r="AX19" i="2"/>
  <c r="BA18" i="2"/>
  <c r="AZ18" i="2"/>
  <c r="AY18" i="2"/>
  <c r="AX18" i="2"/>
  <c r="BA16" i="2"/>
  <c r="AZ16" i="2"/>
  <c r="AY16" i="2"/>
  <c r="AX16" i="2"/>
  <c r="BA12" i="2"/>
  <c r="AZ12" i="2"/>
  <c r="AY12" i="2"/>
  <c r="AX12" i="2"/>
  <c r="BA10" i="2"/>
  <c r="AZ10" i="2"/>
  <c r="AY10" i="2"/>
  <c r="AX10" i="2"/>
  <c r="AV62" i="2"/>
  <c r="AU62" i="2"/>
  <c r="AT62" i="2"/>
  <c r="AV60" i="2"/>
  <c r="AU60" i="2"/>
  <c r="AT60" i="2"/>
  <c r="AV58" i="2"/>
  <c r="AU58" i="2"/>
  <c r="AT58" i="2"/>
  <c r="AV55" i="2"/>
  <c r="AU55" i="2"/>
  <c r="AT55" i="2"/>
  <c r="AV28" i="2"/>
  <c r="AU28" i="2"/>
  <c r="AT28" i="2"/>
  <c r="AV27" i="2"/>
  <c r="AU27" i="2"/>
  <c r="AT27" i="2"/>
  <c r="AV26" i="2"/>
  <c r="AU26" i="2"/>
  <c r="AT26" i="2"/>
  <c r="AV24" i="2"/>
  <c r="AU24" i="2"/>
  <c r="AT24" i="2"/>
  <c r="AV20" i="2"/>
  <c r="AU20" i="2"/>
  <c r="AT20" i="2"/>
  <c r="AV19" i="2"/>
  <c r="AU19" i="2"/>
  <c r="AT19" i="2"/>
  <c r="AV18" i="2"/>
  <c r="AU18" i="2"/>
  <c r="AT18" i="2"/>
  <c r="AV16" i="2"/>
  <c r="AU16" i="2"/>
  <c r="AT16" i="2"/>
  <c r="AV12" i="2"/>
  <c r="AU12" i="2"/>
  <c r="AT12" i="2"/>
  <c r="AV10" i="2"/>
  <c r="AU10" i="2"/>
  <c r="AT10" i="2"/>
  <c r="AR62" i="2"/>
  <c r="AR60" i="2"/>
  <c r="AR58" i="2"/>
  <c r="AR55" i="2"/>
  <c r="AR56" i="2" s="1"/>
  <c r="AR28" i="2"/>
  <c r="AR27" i="2"/>
  <c r="AR26" i="2"/>
  <c r="AR24" i="2"/>
  <c r="AR25" i="2" s="1"/>
  <c r="AR23" i="2"/>
  <c r="AR20" i="2"/>
  <c r="AR21" i="2" s="1"/>
  <c r="AR19" i="2"/>
  <c r="AR18" i="2"/>
  <c r="AR16" i="2"/>
  <c r="AR17" i="2" s="1"/>
  <c r="AR15" i="2"/>
  <c r="AR12" i="2"/>
  <c r="AR13" i="2" s="1"/>
  <c r="AR10" i="2"/>
  <c r="AR11" i="2" s="1"/>
  <c r="AQ62" i="2"/>
  <c r="AQ60" i="2"/>
  <c r="AQ58" i="2"/>
  <c r="AQ55" i="2"/>
  <c r="AQ56" i="2" s="1"/>
  <c r="AQ28" i="2"/>
  <c r="AQ27" i="2"/>
  <c r="AQ26" i="2"/>
  <c r="AQ24" i="2"/>
  <c r="AQ25" i="2" s="1"/>
  <c r="AQ23" i="2"/>
  <c r="AQ20" i="2"/>
  <c r="AQ21" i="2" s="1"/>
  <c r="AQ19" i="2"/>
  <c r="AQ18" i="2"/>
  <c r="AQ16" i="2"/>
  <c r="AQ17" i="2" s="1"/>
  <c r="AQ15" i="2"/>
  <c r="AQ12" i="2"/>
  <c r="AQ13" i="2" s="1"/>
  <c r="AQ10" i="2"/>
  <c r="AQ11" i="2" s="1"/>
  <c r="AQ131" i="2"/>
  <c r="AQ132" i="2" s="1"/>
  <c r="AP62" i="2"/>
  <c r="AP60" i="2"/>
  <c r="AP58" i="2"/>
  <c r="AP55" i="2"/>
  <c r="AP56" i="2" s="1"/>
  <c r="AP28" i="2"/>
  <c r="AP27" i="2"/>
  <c r="AP26" i="2"/>
  <c r="AP24" i="2"/>
  <c r="AP25" i="2" s="1"/>
  <c r="AP23" i="2"/>
  <c r="AP20" i="2"/>
  <c r="AP21" i="2" s="1"/>
  <c r="AP19" i="2"/>
  <c r="AP18" i="2"/>
  <c r="AP16" i="2"/>
  <c r="AP17" i="2" s="1"/>
  <c r="AP15" i="2"/>
  <c r="AP12" i="2"/>
  <c r="AP13" i="2" s="1"/>
  <c r="AP10" i="2"/>
  <c r="AP11" i="2" s="1"/>
  <c r="AP131" i="2"/>
  <c r="AP132" i="2" s="1"/>
  <c r="AW123" i="2"/>
  <c r="AW62" i="2" s="1"/>
  <c r="AW121" i="2"/>
  <c r="AW119" i="2"/>
  <c r="AW116" i="2"/>
  <c r="AW89" i="2"/>
  <c r="AW28" i="2" s="1"/>
  <c r="AW88" i="2"/>
  <c r="AW27" i="2" s="1"/>
  <c r="AW87" i="2"/>
  <c r="AW26" i="2" s="1"/>
  <c r="AW85" i="2"/>
  <c r="AW83" i="2"/>
  <c r="AW81" i="2"/>
  <c r="AW80" i="2"/>
  <c r="AW19" i="2" s="1"/>
  <c r="AW79" i="2"/>
  <c r="AW18" i="2" s="1"/>
  <c r="AW77" i="2"/>
  <c r="AW75" i="2"/>
  <c r="AW73" i="2"/>
  <c r="AW71" i="2"/>
  <c r="AS123" i="2"/>
  <c r="AS62" i="2" s="1"/>
  <c r="AS121" i="2"/>
  <c r="AS119" i="2"/>
  <c r="AS116" i="2"/>
  <c r="AS117" i="2" s="1"/>
  <c r="AS89" i="2"/>
  <c r="AS28" i="2" s="1"/>
  <c r="AS88" i="2"/>
  <c r="AS27" i="2" s="1"/>
  <c r="AS87" i="2"/>
  <c r="AS26" i="2" s="1"/>
  <c r="AS85" i="2"/>
  <c r="AS83" i="2"/>
  <c r="AS81" i="2"/>
  <c r="AS82" i="2" s="1"/>
  <c r="AS80" i="2"/>
  <c r="AS19" i="2" s="1"/>
  <c r="AS79" i="2"/>
  <c r="AS18" i="2" s="1"/>
  <c r="AS77" i="2"/>
  <c r="AS75" i="2"/>
  <c r="AS73" i="2"/>
  <c r="AS74" i="2" s="1"/>
  <c r="AS71" i="2"/>
  <c r="AS72" i="2" s="1"/>
  <c r="L123" i="2"/>
  <c r="L121" i="2"/>
  <c r="L119" i="2"/>
  <c r="L116" i="2"/>
  <c r="L89" i="2"/>
  <c r="L88" i="2"/>
  <c r="L87" i="2"/>
  <c r="L81" i="2"/>
  <c r="L80" i="2"/>
  <c r="L79" i="2"/>
  <c r="L73" i="2"/>
  <c r="L71" i="2"/>
  <c r="L70" i="2"/>
  <c r="D69" i="2"/>
  <c r="AC61" i="2"/>
  <c r="AB61" i="2"/>
  <c r="AA61" i="2"/>
  <c r="Z61" i="2"/>
  <c r="Y61" i="2"/>
  <c r="X61" i="2"/>
  <c r="W61" i="2"/>
  <c r="V61" i="2"/>
  <c r="U61" i="2"/>
  <c r="T61" i="2"/>
  <c r="S61" i="2"/>
  <c r="R61" i="2"/>
  <c r="Q61" i="2"/>
  <c r="P61" i="2"/>
  <c r="O61" i="2"/>
  <c r="N61" i="2"/>
  <c r="K61" i="2"/>
  <c r="AC59" i="2"/>
  <c r="AB59" i="2"/>
  <c r="AA59" i="2"/>
  <c r="Z59" i="2"/>
  <c r="Y59" i="2"/>
  <c r="X59" i="2"/>
  <c r="W59" i="2"/>
  <c r="V59" i="2"/>
  <c r="U59" i="2"/>
  <c r="T59" i="2"/>
  <c r="S59" i="2"/>
  <c r="R59" i="2"/>
  <c r="Q59" i="2"/>
  <c r="P59" i="2"/>
  <c r="O59" i="2"/>
  <c r="N59" i="2"/>
  <c r="K59" i="2"/>
  <c r="L62" i="2"/>
  <c r="L60" i="2"/>
  <c r="L58" i="2"/>
  <c r="L55" i="2"/>
  <c r="L28" i="2"/>
  <c r="L27" i="2"/>
  <c r="L26" i="2"/>
  <c r="L20" i="2"/>
  <c r="L12" i="2"/>
  <c r="L19" i="2"/>
  <c r="L18" i="2"/>
  <c r="AX17" i="2" l="1"/>
  <c r="AU17" i="2"/>
  <c r="AV25" i="2"/>
  <c r="AZ15" i="2"/>
  <c r="AZ56" i="2"/>
  <c r="AV56" i="2"/>
  <c r="AX56" i="2"/>
  <c r="BE56" i="2"/>
  <c r="AT56" i="2"/>
  <c r="AX23" i="2"/>
  <c r="AU56" i="2"/>
  <c r="BD56" i="2"/>
  <c r="BB56" i="2"/>
  <c r="AW117" i="2"/>
  <c r="BA117" i="2"/>
  <c r="AY56" i="2"/>
  <c r="BC56" i="2"/>
  <c r="AT25" i="2"/>
  <c r="AT23" i="2"/>
  <c r="AY23" i="2"/>
  <c r="AX15" i="2"/>
  <c r="BB23" i="2"/>
  <c r="BA23" i="2"/>
  <c r="BA84" i="2"/>
  <c r="AW84" i="2"/>
  <c r="BC17" i="2"/>
  <c r="AS24" i="2"/>
  <c r="AS25" i="2" s="1"/>
  <c r="AS86" i="2"/>
  <c r="AW24" i="2"/>
  <c r="BA86" i="2"/>
  <c r="AW86" i="2"/>
  <c r="AT15" i="2"/>
  <c r="AU23" i="2"/>
  <c r="AZ17" i="2"/>
  <c r="AZ23" i="2"/>
  <c r="BD17" i="2"/>
  <c r="BD23" i="2"/>
  <c r="BD25" i="2"/>
  <c r="BE15" i="2"/>
  <c r="AY17" i="2"/>
  <c r="BC23" i="2"/>
  <c r="AU15" i="2"/>
  <c r="AV23" i="2"/>
  <c r="BE17" i="2"/>
  <c r="BE23" i="2"/>
  <c r="AZ25" i="2"/>
  <c r="BD15" i="2"/>
  <c r="BE25" i="2"/>
  <c r="AW76" i="2"/>
  <c r="BA76" i="2"/>
  <c r="AV15" i="2"/>
  <c r="AX25" i="2"/>
  <c r="BB15" i="2"/>
  <c r="BB25" i="2"/>
  <c r="AV17" i="2"/>
  <c r="BB17" i="2"/>
  <c r="AS23" i="2"/>
  <c r="AS84" i="2"/>
  <c r="AS15" i="2"/>
  <c r="AS76" i="2"/>
  <c r="AS16" i="2"/>
  <c r="AS17" i="2" s="1"/>
  <c r="AS78" i="2"/>
  <c r="AW16" i="2"/>
  <c r="BA78" i="2"/>
  <c r="AW78" i="2"/>
  <c r="AT17" i="2"/>
  <c r="AU25" i="2"/>
  <c r="AY15" i="2"/>
  <c r="AY25" i="2"/>
  <c r="BC15" i="2"/>
  <c r="BC25" i="2"/>
  <c r="AW91" i="2"/>
  <c r="AW109" i="2"/>
  <c r="AW93" i="2"/>
  <c r="AW107" i="2"/>
  <c r="AS91" i="2"/>
  <c r="AS107" i="2"/>
  <c r="AS93" i="2"/>
  <c r="AS109" i="2"/>
  <c r="BD30" i="2"/>
  <c r="BD32" i="2"/>
  <c r="BD48" i="2"/>
  <c r="BD46" i="2"/>
  <c r="AS120" i="2"/>
  <c r="AW58" i="2"/>
  <c r="AW120" i="2"/>
  <c r="AP48" i="2"/>
  <c r="AP46" i="2"/>
  <c r="AP32" i="2"/>
  <c r="BA30" i="2"/>
  <c r="BA48" i="2"/>
  <c r="BA32" i="2"/>
  <c r="BA46" i="2"/>
  <c r="BE30" i="2"/>
  <c r="BE46" i="2"/>
  <c r="BE48" i="2"/>
  <c r="BE32" i="2"/>
  <c r="AS55" i="2"/>
  <c r="AS56" i="2" s="1"/>
  <c r="AS118" i="2"/>
  <c r="AW55" i="2"/>
  <c r="AW118" i="2"/>
  <c r="AV32" i="2"/>
  <c r="AV48" i="2"/>
  <c r="AV46" i="2"/>
  <c r="AZ30" i="2"/>
  <c r="AZ48" i="2"/>
  <c r="AZ32" i="2"/>
  <c r="AZ46" i="2"/>
  <c r="AS60" i="2"/>
  <c r="AS122" i="2"/>
  <c r="AW60" i="2"/>
  <c r="AW122" i="2"/>
  <c r="AQ32" i="2"/>
  <c r="AQ48" i="2"/>
  <c r="AQ46" i="2"/>
  <c r="AR48" i="2"/>
  <c r="AR32" i="2"/>
  <c r="AR46" i="2"/>
  <c r="AT48" i="2"/>
  <c r="AT32" i="2"/>
  <c r="AT46" i="2"/>
  <c r="AX30" i="2"/>
  <c r="AX48" i="2"/>
  <c r="AX32" i="2"/>
  <c r="AX46" i="2"/>
  <c r="BB30" i="2"/>
  <c r="BB48" i="2"/>
  <c r="BB46" i="2"/>
  <c r="BB32" i="2"/>
  <c r="AU30" i="2"/>
  <c r="AU48" i="2"/>
  <c r="AU46" i="2"/>
  <c r="AU32" i="2"/>
  <c r="AY30" i="2"/>
  <c r="AY48" i="2"/>
  <c r="AY32" i="2"/>
  <c r="AY46" i="2"/>
  <c r="BC30" i="2"/>
  <c r="BC48" i="2"/>
  <c r="BC32" i="2"/>
  <c r="BC46" i="2"/>
  <c r="AZ13" i="2"/>
  <c r="AZ21" i="2"/>
  <c r="AW10" i="2"/>
  <c r="BA72" i="2"/>
  <c r="AW72" i="2"/>
  <c r="AW12" i="2"/>
  <c r="BA74" i="2"/>
  <c r="AW74" i="2"/>
  <c r="AS10" i="2"/>
  <c r="AS11" i="2" s="1"/>
  <c r="AS12" i="2"/>
  <c r="AS13" i="2" s="1"/>
  <c r="AS20" i="2"/>
  <c r="AS21" i="2" s="1"/>
  <c r="AW20" i="2"/>
  <c r="BA21" i="2" s="1"/>
  <c r="BA82" i="2"/>
  <c r="AW82" i="2"/>
  <c r="AZ57" i="2"/>
  <c r="BE57" i="2"/>
  <c r="AQ57" i="2"/>
  <c r="AR57" i="2"/>
  <c r="AT57" i="2"/>
  <c r="AX57" i="2"/>
  <c r="BB57" i="2"/>
  <c r="AV57" i="2"/>
  <c r="BD57" i="2"/>
  <c r="AP57" i="2"/>
  <c r="BA57" i="2"/>
  <c r="AU57" i="2"/>
  <c r="AY57" i="2"/>
  <c r="BC57" i="2"/>
  <c r="AX13" i="2"/>
  <c r="AV11" i="2"/>
  <c r="AV30" i="2"/>
  <c r="AT21" i="2"/>
  <c r="AP30" i="2"/>
  <c r="AQ30" i="2"/>
  <c r="AR30" i="2"/>
  <c r="AT11" i="2"/>
  <c r="AT30" i="2"/>
  <c r="AU13" i="2"/>
  <c r="AZ11" i="2"/>
  <c r="BD11" i="2"/>
  <c r="BD13" i="2"/>
  <c r="BD21" i="2"/>
  <c r="AT13" i="2"/>
  <c r="AU21" i="2"/>
  <c r="BE11" i="2"/>
  <c r="BE13" i="2"/>
  <c r="BE21" i="2"/>
  <c r="AV21" i="2"/>
  <c r="AX11" i="2"/>
  <c r="AX21" i="2"/>
  <c r="BB11" i="2"/>
  <c r="BB13" i="2"/>
  <c r="BB21" i="2"/>
  <c r="AR59" i="2"/>
  <c r="AU11" i="2"/>
  <c r="AV13" i="2"/>
  <c r="AY11" i="2"/>
  <c r="AY13" i="2"/>
  <c r="AY21" i="2"/>
  <c r="BC11" i="2"/>
  <c r="BC13" i="2"/>
  <c r="BC21" i="2"/>
  <c r="AR61" i="2"/>
  <c r="AP59" i="2"/>
  <c r="F28" i="3"/>
  <c r="F41" i="3"/>
  <c r="AT61" i="2"/>
  <c r="AS58" i="2"/>
  <c r="AV61" i="2"/>
  <c r="AX61" i="2"/>
  <c r="BB59" i="2"/>
  <c r="AQ61" i="2"/>
  <c r="AU59" i="2"/>
  <c r="AU61" i="2"/>
  <c r="AY59" i="2"/>
  <c r="AY61" i="2"/>
  <c r="BC59" i="2"/>
  <c r="BC61" i="2"/>
  <c r="AP61" i="2"/>
  <c r="AQ59" i="2"/>
  <c r="AT59" i="2"/>
  <c r="AX59" i="2"/>
  <c r="BB61" i="2"/>
  <c r="AV59" i="2"/>
  <c r="AZ59" i="2"/>
  <c r="AZ61" i="2"/>
  <c r="BD59" i="2"/>
  <c r="BD61" i="2"/>
  <c r="BA59" i="2"/>
  <c r="BA61" i="2"/>
  <c r="BE59" i="2"/>
  <c r="BE61" i="2"/>
  <c r="L10" i="2"/>
  <c r="E21" i="3"/>
  <c r="E22" i="3" s="1"/>
  <c r="E23" i="3" s="1"/>
  <c r="E24" i="3" s="1"/>
  <c r="E25" i="3" s="1"/>
  <c r="E26" i="3" s="1"/>
  <c r="E27" i="3" s="1"/>
  <c r="AW395" i="2"/>
  <c r="AS395" i="2"/>
  <c r="AW394" i="2"/>
  <c r="AS394" i="2"/>
  <c r="AW393" i="2"/>
  <c r="AS393" i="2"/>
  <c r="AW392" i="2"/>
  <c r="AS392" i="2"/>
  <c r="AW391" i="2"/>
  <c r="AS391" i="2"/>
  <c r="AW390" i="2"/>
  <c r="AS390" i="2"/>
  <c r="AW389" i="2"/>
  <c r="AS389" i="2"/>
  <c r="AW388" i="2"/>
  <c r="AS388" i="2"/>
  <c r="AW387" i="2"/>
  <c r="AS387" i="2"/>
  <c r="AW386" i="2"/>
  <c r="AS386" i="2"/>
  <c r="AW383" i="2"/>
  <c r="AS383" i="2"/>
  <c r="AW381" i="2"/>
  <c r="AS381" i="2"/>
  <c r="AW378" i="2"/>
  <c r="AS378" i="2"/>
  <c r="AW377" i="2"/>
  <c r="AS377" i="2"/>
  <c r="AW375" i="2"/>
  <c r="AS375" i="2"/>
  <c r="AW374" i="2"/>
  <c r="AS374" i="2"/>
  <c r="AW371" i="2"/>
  <c r="AS371" i="2"/>
  <c r="AW369" i="2"/>
  <c r="AS369" i="2"/>
  <c r="AW368" i="2"/>
  <c r="AS368" i="2"/>
  <c r="AW365" i="2"/>
  <c r="AS365" i="2"/>
  <c r="AW364" i="2"/>
  <c r="AS364" i="2"/>
  <c r="AW362" i="2"/>
  <c r="AS362" i="2"/>
  <c r="AW359" i="2"/>
  <c r="AS359" i="2"/>
  <c r="AW357" i="2"/>
  <c r="AS357" i="2"/>
  <c r="AW356" i="2"/>
  <c r="AS356" i="2"/>
  <c r="AW355" i="2"/>
  <c r="AS355" i="2"/>
  <c r="AW354" i="2"/>
  <c r="AS354" i="2"/>
  <c r="AW352" i="2"/>
  <c r="AS352" i="2"/>
  <c r="AW351" i="2"/>
  <c r="AS351" i="2"/>
  <c r="AW350" i="2"/>
  <c r="AS350" i="2"/>
  <c r="AW349" i="2"/>
  <c r="AS349" i="2"/>
  <c r="AW346" i="2"/>
  <c r="AS346" i="2"/>
  <c r="AW340" i="2"/>
  <c r="AS340" i="2"/>
  <c r="AW339" i="2"/>
  <c r="AS339" i="2"/>
  <c r="AW337" i="2"/>
  <c r="AS337" i="2"/>
  <c r="AW336" i="2"/>
  <c r="AS336" i="2"/>
  <c r="AW334" i="2"/>
  <c r="AS334" i="2"/>
  <c r="AW332" i="2"/>
  <c r="AS332" i="2"/>
  <c r="AW330" i="2"/>
  <c r="AS330" i="2"/>
  <c r="AW326" i="2"/>
  <c r="AS326" i="2"/>
  <c r="AW324" i="2"/>
  <c r="AS324" i="2"/>
  <c r="AW323" i="2"/>
  <c r="AS323" i="2"/>
  <c r="AW322" i="2"/>
  <c r="AS322" i="2"/>
  <c r="AW320" i="2"/>
  <c r="AS320" i="2"/>
  <c r="AW318" i="2"/>
  <c r="AS318" i="2"/>
  <c r="AW314" i="2"/>
  <c r="AS314" i="2"/>
  <c r="AW312" i="2"/>
  <c r="AS312" i="2"/>
  <c r="AW309" i="2"/>
  <c r="AS309" i="2"/>
  <c r="AW307" i="2"/>
  <c r="AS307" i="2"/>
  <c r="AW305" i="2"/>
  <c r="AS305" i="2"/>
  <c r="AW303" i="2"/>
  <c r="AS303" i="2"/>
  <c r="AW302" i="2"/>
  <c r="AS302" i="2"/>
  <c r="AW220" i="2"/>
  <c r="AW219" i="2"/>
  <c r="AS220" i="2"/>
  <c r="AS219" i="2"/>
  <c r="V30" i="6"/>
  <c r="U30" i="6"/>
  <c r="T30" i="6"/>
  <c r="S30" i="6"/>
  <c r="R30" i="6"/>
  <c r="Q30" i="6"/>
  <c r="P30" i="6"/>
  <c r="O30" i="6"/>
  <c r="N30" i="6"/>
  <c r="W30" i="6"/>
  <c r="X182" i="2"/>
  <c r="X177" i="2"/>
  <c r="X175" i="2"/>
  <c r="F38" i="3"/>
  <c r="F20" i="3"/>
  <c r="D401" i="2"/>
  <c r="D300" i="2"/>
  <c r="D217" i="2"/>
  <c r="D173" i="2"/>
  <c r="D8" i="2"/>
  <c r="D129" i="2"/>
  <c r="BE398" i="2"/>
  <c r="BD398" i="2"/>
  <c r="BC398" i="2"/>
  <c r="BB398" i="2"/>
  <c r="BA398" i="2"/>
  <c r="AZ398" i="2"/>
  <c r="AY398" i="2"/>
  <c r="AX398" i="2"/>
  <c r="AV398" i="2"/>
  <c r="AU398" i="2"/>
  <c r="AT398" i="2"/>
  <c r="AR398" i="2"/>
  <c r="AQ398" i="2"/>
  <c r="AP398" i="2"/>
  <c r="BE382" i="2"/>
  <c r="BD382" i="2"/>
  <c r="BC382" i="2"/>
  <c r="BB382" i="2"/>
  <c r="BA382" i="2"/>
  <c r="AZ382" i="2"/>
  <c r="AY382" i="2"/>
  <c r="AX382" i="2"/>
  <c r="AV382" i="2"/>
  <c r="AU382" i="2"/>
  <c r="AT382" i="2"/>
  <c r="AR382" i="2"/>
  <c r="AQ382" i="2"/>
  <c r="AP382" i="2"/>
  <c r="BE358" i="2"/>
  <c r="BE370" i="2" s="1"/>
  <c r="BD358" i="2"/>
  <c r="BD370" i="2" s="1"/>
  <c r="BC358" i="2"/>
  <c r="BC370" i="2" s="1"/>
  <c r="BB358" i="2"/>
  <c r="BB370" i="2" s="1"/>
  <c r="BA358" i="2"/>
  <c r="BA370" i="2" s="1"/>
  <c r="AZ358" i="2"/>
  <c r="AZ370" i="2" s="1"/>
  <c r="AY358" i="2"/>
  <c r="AY370" i="2" s="1"/>
  <c r="AX358" i="2"/>
  <c r="AX370" i="2" s="1"/>
  <c r="AV358" i="2"/>
  <c r="AV370" i="2" s="1"/>
  <c r="AU358" i="2"/>
  <c r="AU370" i="2" s="1"/>
  <c r="AT358" i="2"/>
  <c r="AT370" i="2" s="1"/>
  <c r="AR358" i="2"/>
  <c r="AR370" i="2" s="1"/>
  <c r="AQ358" i="2"/>
  <c r="AQ370" i="2" s="1"/>
  <c r="AP358" i="2"/>
  <c r="AP370" i="2" s="1"/>
  <c r="BE345" i="2"/>
  <c r="BD345" i="2"/>
  <c r="BC345" i="2"/>
  <c r="BB345" i="2"/>
  <c r="BA345" i="2"/>
  <c r="AZ345" i="2"/>
  <c r="AY345" i="2"/>
  <c r="AX345" i="2"/>
  <c r="AV345" i="2"/>
  <c r="AU345" i="2"/>
  <c r="AT345" i="2"/>
  <c r="AR345" i="2"/>
  <c r="AQ345" i="2"/>
  <c r="AP345" i="2"/>
  <c r="BE338" i="2"/>
  <c r="BD338" i="2"/>
  <c r="BC338" i="2"/>
  <c r="BB338" i="2"/>
  <c r="BA338" i="2"/>
  <c r="AZ338" i="2"/>
  <c r="AY338" i="2"/>
  <c r="AX338" i="2"/>
  <c r="AV338" i="2"/>
  <c r="AU338" i="2"/>
  <c r="AT338" i="2"/>
  <c r="AR338" i="2"/>
  <c r="AQ338" i="2"/>
  <c r="AP338" i="2"/>
  <c r="BE331" i="2"/>
  <c r="BD331" i="2"/>
  <c r="BC331" i="2"/>
  <c r="BB331" i="2"/>
  <c r="BA331" i="2"/>
  <c r="AZ331" i="2"/>
  <c r="AY331" i="2"/>
  <c r="AX331" i="2"/>
  <c r="AV331" i="2"/>
  <c r="AU331" i="2"/>
  <c r="AT331" i="2"/>
  <c r="AR331" i="2"/>
  <c r="AQ331" i="2"/>
  <c r="AP331" i="2"/>
  <c r="BE325" i="2"/>
  <c r="BD325" i="2"/>
  <c r="BC325" i="2"/>
  <c r="BB325" i="2"/>
  <c r="BA325" i="2"/>
  <c r="AZ325" i="2"/>
  <c r="AY325" i="2"/>
  <c r="AX325" i="2"/>
  <c r="AV325" i="2"/>
  <c r="AU325" i="2"/>
  <c r="AT325" i="2"/>
  <c r="AR325" i="2"/>
  <c r="AQ325" i="2"/>
  <c r="AP325" i="2"/>
  <c r="BE313" i="2"/>
  <c r="BD313" i="2"/>
  <c r="BC313" i="2"/>
  <c r="BB313" i="2"/>
  <c r="BA313" i="2"/>
  <c r="AZ313" i="2"/>
  <c r="AY313" i="2"/>
  <c r="AX313" i="2"/>
  <c r="AV313" i="2"/>
  <c r="AU313" i="2"/>
  <c r="AT313" i="2"/>
  <c r="AR313" i="2"/>
  <c r="AQ313" i="2"/>
  <c r="AP313" i="2"/>
  <c r="BE308" i="2"/>
  <c r="BD308" i="2"/>
  <c r="BC308" i="2"/>
  <c r="BB308" i="2"/>
  <c r="BA308" i="2"/>
  <c r="AZ308" i="2"/>
  <c r="AY308" i="2"/>
  <c r="AX308" i="2"/>
  <c r="AV308" i="2"/>
  <c r="AU308" i="2"/>
  <c r="AT308" i="2"/>
  <c r="AR308" i="2"/>
  <c r="AQ308" i="2"/>
  <c r="AP308" i="2"/>
  <c r="BE304" i="2"/>
  <c r="BE274" i="2" s="1"/>
  <c r="BD304" i="2"/>
  <c r="BD274" i="2" s="1"/>
  <c r="BC304" i="2"/>
  <c r="BC274" i="2" s="1"/>
  <c r="BB304" i="2"/>
  <c r="BB274" i="2" s="1"/>
  <c r="BA304" i="2"/>
  <c r="BA274" i="2" s="1"/>
  <c r="AZ304" i="2"/>
  <c r="AZ274" i="2" s="1"/>
  <c r="AY304" i="2"/>
  <c r="AY274" i="2" s="1"/>
  <c r="AX304" i="2"/>
  <c r="AX274" i="2" s="1"/>
  <c r="AV304" i="2"/>
  <c r="AV274" i="2" s="1"/>
  <c r="AU304" i="2"/>
  <c r="AU274" i="2" s="1"/>
  <c r="AT304" i="2"/>
  <c r="AT274" i="2" s="1"/>
  <c r="AR304" i="2"/>
  <c r="AR274" i="2" s="1"/>
  <c r="AQ304" i="2"/>
  <c r="AQ274" i="2" s="1"/>
  <c r="AP304" i="2"/>
  <c r="AP274" i="2" s="1"/>
  <c r="BA168" i="2"/>
  <c r="AZ168" i="2"/>
  <c r="AY168" i="2"/>
  <c r="AX168" i="2"/>
  <c r="BA167" i="2"/>
  <c r="AZ167" i="2"/>
  <c r="AY167" i="2"/>
  <c r="AX167" i="2"/>
  <c r="BA166" i="2"/>
  <c r="AZ166" i="2"/>
  <c r="AY166" i="2"/>
  <c r="AX166" i="2"/>
  <c r="BA164" i="2"/>
  <c r="AZ164" i="2"/>
  <c r="AY164" i="2"/>
  <c r="AX164" i="2"/>
  <c r="BA163" i="2"/>
  <c r="AZ163" i="2"/>
  <c r="AY163" i="2"/>
  <c r="AX163" i="2"/>
  <c r="BA162" i="2"/>
  <c r="AZ162" i="2"/>
  <c r="AY162" i="2"/>
  <c r="AX162" i="2"/>
  <c r="BA159" i="2"/>
  <c r="AZ159" i="2"/>
  <c r="AY159" i="2"/>
  <c r="AX159" i="2"/>
  <c r="BA158" i="2"/>
  <c r="AZ158" i="2"/>
  <c r="AY158" i="2"/>
  <c r="AX158" i="2"/>
  <c r="BA157" i="2"/>
  <c r="AZ157" i="2"/>
  <c r="AY157" i="2"/>
  <c r="AX157" i="2"/>
  <c r="BA154" i="2"/>
  <c r="AZ154" i="2"/>
  <c r="AY154" i="2"/>
  <c r="AX154" i="2"/>
  <c r="BA152" i="2"/>
  <c r="AZ152" i="2"/>
  <c r="AY152" i="2"/>
  <c r="AX152" i="2"/>
  <c r="BA151" i="2"/>
  <c r="AZ151" i="2"/>
  <c r="AY151" i="2"/>
  <c r="AX151" i="2"/>
  <c r="BA150" i="2"/>
  <c r="AZ150" i="2"/>
  <c r="AY150" i="2"/>
  <c r="AX150" i="2"/>
  <c r="BA149" i="2"/>
  <c r="AZ149" i="2"/>
  <c r="AY149" i="2"/>
  <c r="AX149" i="2"/>
  <c r="BA147" i="2"/>
  <c r="AZ147" i="2"/>
  <c r="AY147" i="2"/>
  <c r="AX147" i="2"/>
  <c r="BA146" i="2"/>
  <c r="AZ146" i="2"/>
  <c r="AY146" i="2"/>
  <c r="AX146" i="2"/>
  <c r="BA145" i="2"/>
  <c r="AZ145" i="2"/>
  <c r="AY145" i="2"/>
  <c r="AX145" i="2"/>
  <c r="BA144" i="2"/>
  <c r="AZ144" i="2"/>
  <c r="AY144" i="2"/>
  <c r="AX144" i="2"/>
  <c r="BA143" i="2"/>
  <c r="AZ143" i="2"/>
  <c r="AY143" i="2"/>
  <c r="AX143" i="2"/>
  <c r="BA140" i="2"/>
  <c r="AZ140" i="2"/>
  <c r="AY140" i="2"/>
  <c r="AX140" i="2"/>
  <c r="BA138" i="2"/>
  <c r="AZ138" i="2"/>
  <c r="AY138" i="2"/>
  <c r="AX138" i="2"/>
  <c r="BA135" i="2"/>
  <c r="AZ135" i="2"/>
  <c r="AY135" i="2"/>
  <c r="AX135" i="2"/>
  <c r="BA133" i="2"/>
  <c r="AZ133" i="2"/>
  <c r="AY133" i="2"/>
  <c r="AX133" i="2"/>
  <c r="BA131" i="2"/>
  <c r="BA280" i="2" s="1"/>
  <c r="AZ131" i="2"/>
  <c r="AZ280" i="2" s="1"/>
  <c r="AY131" i="2"/>
  <c r="AY280" i="2" s="1"/>
  <c r="AX131" i="2"/>
  <c r="BB132" i="2" s="1"/>
  <c r="BE281" i="2"/>
  <c r="BD281" i="2"/>
  <c r="BC281" i="2"/>
  <c r="BB281" i="2"/>
  <c r="BE266" i="2"/>
  <c r="BD266" i="2"/>
  <c r="BC266" i="2"/>
  <c r="BB266" i="2"/>
  <c r="BA266" i="2"/>
  <c r="AZ266" i="2"/>
  <c r="AX266" i="2"/>
  <c r="AV266" i="2"/>
  <c r="AU266" i="2"/>
  <c r="AT266" i="2"/>
  <c r="AR266" i="2"/>
  <c r="AQ266" i="2"/>
  <c r="AP266" i="2"/>
  <c r="BE221" i="2"/>
  <c r="BD221" i="2"/>
  <c r="BC221" i="2"/>
  <c r="BB221" i="2"/>
  <c r="BA221" i="2"/>
  <c r="AZ221" i="2"/>
  <c r="AY221" i="2"/>
  <c r="AX221" i="2"/>
  <c r="AV221" i="2"/>
  <c r="AU221" i="2"/>
  <c r="AT221" i="2"/>
  <c r="AR221" i="2"/>
  <c r="AQ221" i="2"/>
  <c r="AP221" i="2"/>
  <c r="AV168" i="2"/>
  <c r="AU168" i="2"/>
  <c r="AT168" i="2"/>
  <c r="AV167" i="2"/>
  <c r="AU167" i="2"/>
  <c r="AT167" i="2"/>
  <c r="AV166" i="2"/>
  <c r="AU166" i="2"/>
  <c r="AT166" i="2"/>
  <c r="AV164" i="2"/>
  <c r="AU164" i="2"/>
  <c r="AT164" i="2"/>
  <c r="AV163" i="2"/>
  <c r="AU163" i="2"/>
  <c r="AT163" i="2"/>
  <c r="AV162" i="2"/>
  <c r="AU162" i="2"/>
  <c r="AT162" i="2"/>
  <c r="AV159" i="2"/>
  <c r="AU159" i="2"/>
  <c r="AT159" i="2"/>
  <c r="AV158" i="2"/>
  <c r="AU158" i="2"/>
  <c r="AT158" i="2"/>
  <c r="AV157" i="2"/>
  <c r="AU157" i="2"/>
  <c r="AT157" i="2"/>
  <c r="AV154" i="2"/>
  <c r="AU154" i="2"/>
  <c r="AT154" i="2"/>
  <c r="AV152" i="2"/>
  <c r="AU152" i="2"/>
  <c r="AT152" i="2"/>
  <c r="AV151" i="2"/>
  <c r="AU151" i="2"/>
  <c r="AT151" i="2"/>
  <c r="AV150" i="2"/>
  <c r="AU150" i="2"/>
  <c r="AT150" i="2"/>
  <c r="AV149" i="2"/>
  <c r="AU149" i="2"/>
  <c r="AT149" i="2"/>
  <c r="AV147" i="2"/>
  <c r="AU147" i="2"/>
  <c r="AT147" i="2"/>
  <c r="AV146" i="2"/>
  <c r="AU146" i="2"/>
  <c r="AT146" i="2"/>
  <c r="AV145" i="2"/>
  <c r="AU145" i="2"/>
  <c r="AT145" i="2"/>
  <c r="AV144" i="2"/>
  <c r="AU144" i="2"/>
  <c r="AT144" i="2"/>
  <c r="AV143" i="2"/>
  <c r="AU143" i="2"/>
  <c r="AT143" i="2"/>
  <c r="AV140" i="2"/>
  <c r="AU140" i="2"/>
  <c r="AT140" i="2"/>
  <c r="AV138" i="2"/>
  <c r="AU138" i="2"/>
  <c r="AT138" i="2"/>
  <c r="AV135" i="2"/>
  <c r="AU135" i="2"/>
  <c r="AT135" i="2"/>
  <c r="AV133" i="2"/>
  <c r="AU133" i="2"/>
  <c r="AT133" i="2"/>
  <c r="AV131" i="2"/>
  <c r="AV280" i="2" s="1"/>
  <c r="AU131" i="2"/>
  <c r="AU280" i="2" s="1"/>
  <c r="AT131" i="2"/>
  <c r="AT280" i="2" s="1"/>
  <c r="AR168" i="2"/>
  <c r="AR167" i="2"/>
  <c r="AR166" i="2"/>
  <c r="AR164" i="2"/>
  <c r="AR163" i="2"/>
  <c r="AR162" i="2"/>
  <c r="AR159" i="2"/>
  <c r="AR158" i="2"/>
  <c r="AR157" i="2"/>
  <c r="AR154" i="2"/>
  <c r="AR155" i="2" s="1"/>
  <c r="AR152" i="2"/>
  <c r="AR151" i="2"/>
  <c r="AR150" i="2"/>
  <c r="AR149" i="2"/>
  <c r="AR147" i="2"/>
  <c r="AR146" i="2"/>
  <c r="AR145" i="2"/>
  <c r="AR144" i="2"/>
  <c r="AR143" i="2"/>
  <c r="AR140" i="2"/>
  <c r="AR138" i="2"/>
  <c r="AR135" i="2"/>
  <c r="AR136" i="2" s="1"/>
  <c r="AR133" i="2"/>
  <c r="AR131" i="2"/>
  <c r="AQ168" i="2"/>
  <c r="AQ167" i="2"/>
  <c r="AQ166" i="2"/>
  <c r="AQ164" i="2"/>
  <c r="AQ163" i="2"/>
  <c r="AQ162" i="2"/>
  <c r="AQ159" i="2"/>
  <c r="AQ158" i="2"/>
  <c r="AQ157" i="2"/>
  <c r="AQ154" i="2"/>
  <c r="AQ155" i="2" s="1"/>
  <c r="AQ152" i="2"/>
  <c r="AQ151" i="2"/>
  <c r="AQ150" i="2"/>
  <c r="AQ149" i="2"/>
  <c r="AQ147" i="2"/>
  <c r="AQ146" i="2"/>
  <c r="AQ145" i="2"/>
  <c r="AQ144" i="2"/>
  <c r="AQ143" i="2"/>
  <c r="AQ140" i="2"/>
  <c r="AQ138" i="2"/>
  <c r="AQ135" i="2"/>
  <c r="AQ136" i="2" s="1"/>
  <c r="AQ133" i="2"/>
  <c r="AQ280" i="2"/>
  <c r="W153" i="2"/>
  <c r="V153" i="2"/>
  <c r="V197" i="2" s="1"/>
  <c r="U153" i="2"/>
  <c r="U197" i="2" s="1"/>
  <c r="T153" i="2"/>
  <c r="T197" i="2" s="1"/>
  <c r="S153" i="2"/>
  <c r="S197" i="2" s="1"/>
  <c r="R153" i="2"/>
  <c r="R197" i="2" s="1"/>
  <c r="Q153" i="2"/>
  <c r="Q197" i="2" s="1"/>
  <c r="P153" i="2"/>
  <c r="P197" i="2" s="1"/>
  <c r="O153" i="2"/>
  <c r="O197" i="2" s="1"/>
  <c r="N153" i="2"/>
  <c r="N197" i="2" s="1"/>
  <c r="AC153" i="2"/>
  <c r="AC197" i="2" s="1"/>
  <c r="BE153" i="2"/>
  <c r="BD153" i="2"/>
  <c r="BC153" i="2"/>
  <c r="BB153" i="2"/>
  <c r="W148" i="2"/>
  <c r="V148" i="2"/>
  <c r="V192" i="2" s="1"/>
  <c r="U148" i="2"/>
  <c r="U192" i="2" s="1"/>
  <c r="T148" i="2"/>
  <c r="T192" i="2" s="1"/>
  <c r="S148" i="2"/>
  <c r="S192" i="2" s="1"/>
  <c r="R148" i="2"/>
  <c r="R192" i="2" s="1"/>
  <c r="Q148" i="2"/>
  <c r="Q192" i="2" s="1"/>
  <c r="P148" i="2"/>
  <c r="P192" i="2" s="1"/>
  <c r="O148" i="2"/>
  <c r="O192" i="2" s="1"/>
  <c r="N148" i="2"/>
  <c r="N192" i="2" s="1"/>
  <c r="AC148" i="2"/>
  <c r="AC192" i="2" s="1"/>
  <c r="BE148" i="2"/>
  <c r="BD148" i="2"/>
  <c r="BC148" i="2"/>
  <c r="BB148" i="2"/>
  <c r="AP168" i="2"/>
  <c r="AP167" i="2"/>
  <c r="AP166" i="2"/>
  <c r="AP164" i="2"/>
  <c r="AP163" i="2"/>
  <c r="AP162" i="2"/>
  <c r="AP159" i="2"/>
  <c r="AP158" i="2"/>
  <c r="AP157" i="2"/>
  <c r="AP154" i="2"/>
  <c r="AP155" i="2" s="1"/>
  <c r="AP152" i="2"/>
  <c r="AP151" i="2"/>
  <c r="AP150" i="2"/>
  <c r="AP149" i="2"/>
  <c r="AP147" i="2"/>
  <c r="AP146" i="2"/>
  <c r="AP145" i="2"/>
  <c r="AP144" i="2"/>
  <c r="AP143" i="2"/>
  <c r="AP140" i="2"/>
  <c r="AP138" i="2"/>
  <c r="AP135" i="2"/>
  <c r="AP136" i="2" s="1"/>
  <c r="AP133" i="2"/>
  <c r="AP280" i="2"/>
  <c r="AW212" i="2"/>
  <c r="AW168" i="2" s="1"/>
  <c r="AW211" i="2"/>
  <c r="AW167" i="2" s="1"/>
  <c r="AW210" i="2"/>
  <c r="AW166" i="2" s="1"/>
  <c r="AW208" i="2"/>
  <c r="AW164" i="2" s="1"/>
  <c r="AW207" i="2"/>
  <c r="AW163" i="2" s="1"/>
  <c r="AW206" i="2"/>
  <c r="AW203" i="2"/>
  <c r="AW202" i="2"/>
  <c r="AW158" i="2" s="1"/>
  <c r="AW201" i="2"/>
  <c r="AW157" i="2" s="1"/>
  <c r="AW198" i="2"/>
  <c r="AW196" i="2"/>
  <c r="AW152" i="2" s="1"/>
  <c r="AW195" i="2"/>
  <c r="AW151" i="2" s="1"/>
  <c r="AW194" i="2"/>
  <c r="AW150" i="2" s="1"/>
  <c r="AW193" i="2"/>
  <c r="AW149" i="2" s="1"/>
  <c r="AW191" i="2"/>
  <c r="AW147" i="2" s="1"/>
  <c r="AW190" i="2"/>
  <c r="AW146" i="2" s="1"/>
  <c r="AW189" i="2"/>
  <c r="AW145" i="2" s="1"/>
  <c r="AW188" i="2"/>
  <c r="AW144" i="2" s="1"/>
  <c r="AW187" i="2"/>
  <c r="AW143" i="2" s="1"/>
  <c r="AW184" i="2"/>
  <c r="AW182" i="2"/>
  <c r="AW179" i="2"/>
  <c r="AW177" i="2"/>
  <c r="AS212" i="2"/>
  <c r="AS168" i="2" s="1"/>
  <c r="AS211" i="2"/>
  <c r="AS167" i="2" s="1"/>
  <c r="AS210" i="2"/>
  <c r="AS166" i="2" s="1"/>
  <c r="AS208" i="2"/>
  <c r="AS164" i="2" s="1"/>
  <c r="AS207" i="2"/>
  <c r="AS163" i="2" s="1"/>
  <c r="AS206" i="2"/>
  <c r="AS162" i="2" s="1"/>
  <c r="AS203" i="2"/>
  <c r="AS202" i="2"/>
  <c r="AS158" i="2" s="1"/>
  <c r="AS201" i="2"/>
  <c r="AS157" i="2" s="1"/>
  <c r="AS198" i="2"/>
  <c r="AS199" i="2" s="1"/>
  <c r="AS193" i="2"/>
  <c r="AS149" i="2" s="1"/>
  <c r="AS196" i="2"/>
  <c r="AS152" i="2" s="1"/>
  <c r="AS195" i="2"/>
  <c r="AS151" i="2" s="1"/>
  <c r="AS194" i="2"/>
  <c r="AS191" i="2"/>
  <c r="AS147" i="2" s="1"/>
  <c r="AS190" i="2"/>
  <c r="AS146" i="2" s="1"/>
  <c r="AS189" i="2"/>
  <c r="AS145" i="2" s="1"/>
  <c r="AS188" i="2"/>
  <c r="AS187" i="2"/>
  <c r="AS143" i="2" s="1"/>
  <c r="AS184" i="2"/>
  <c r="AS185" i="2" s="1"/>
  <c r="AS182" i="2"/>
  <c r="AS179" i="2"/>
  <c r="AS180" i="2" s="1"/>
  <c r="AS177" i="2"/>
  <c r="AW175" i="2"/>
  <c r="AS175" i="2"/>
  <c r="AS176" i="2" s="1"/>
  <c r="L212" i="2"/>
  <c r="L211" i="2"/>
  <c r="L210" i="2"/>
  <c r="L208" i="2"/>
  <c r="L207" i="2"/>
  <c r="L206" i="2"/>
  <c r="L203" i="2"/>
  <c r="L202" i="2"/>
  <c r="L201" i="2"/>
  <c r="L198" i="2"/>
  <c r="BE197" i="2"/>
  <c r="BD197" i="2"/>
  <c r="BC197" i="2"/>
  <c r="BB197" i="2"/>
  <c r="BA197" i="2"/>
  <c r="AZ197" i="2"/>
  <c r="AY197" i="2"/>
  <c r="AX197" i="2"/>
  <c r="AV197" i="2"/>
  <c r="AU197" i="2"/>
  <c r="AT197" i="2"/>
  <c r="AR197" i="2"/>
  <c r="AQ197" i="2"/>
  <c r="AP197" i="2"/>
  <c r="L197" i="2"/>
  <c r="L196" i="2"/>
  <c r="L195" i="2"/>
  <c r="L194" i="2"/>
  <c r="L193" i="2"/>
  <c r="BE192" i="2"/>
  <c r="BD192" i="2"/>
  <c r="BC192" i="2"/>
  <c r="BB192" i="2"/>
  <c r="BA192" i="2"/>
  <c r="AZ192" i="2"/>
  <c r="AY192" i="2"/>
  <c r="AX192" i="2"/>
  <c r="AV192" i="2"/>
  <c r="AU192" i="2"/>
  <c r="AT192" i="2"/>
  <c r="AR192" i="2"/>
  <c r="AQ192" i="2"/>
  <c r="AP192" i="2"/>
  <c r="L192" i="2"/>
  <c r="L191" i="2"/>
  <c r="L190" i="2"/>
  <c r="L189" i="2"/>
  <c r="L188" i="2"/>
  <c r="L187" i="2"/>
  <c r="L184" i="2"/>
  <c r="L182" i="2"/>
  <c r="L179" i="2"/>
  <c r="L177" i="2"/>
  <c r="L175" i="2"/>
  <c r="L174" i="2"/>
  <c r="L442" i="2"/>
  <c r="L441" i="2"/>
  <c r="X465" i="2"/>
  <c r="X395" i="2"/>
  <c r="Y395" i="2" s="1"/>
  <c r="Z395" i="2" s="1"/>
  <c r="AA395" i="2" s="1"/>
  <c r="AB395" i="2" s="1"/>
  <c r="X394" i="2"/>
  <c r="Y394" i="2" s="1"/>
  <c r="Z394" i="2" s="1"/>
  <c r="AA394" i="2" s="1"/>
  <c r="AB394" i="2" s="1"/>
  <c r="X393" i="2"/>
  <c r="Y393" i="2" s="1"/>
  <c r="Z393" i="2" s="1"/>
  <c r="AA393" i="2" s="1"/>
  <c r="AB393" i="2" s="1"/>
  <c r="L456" i="2"/>
  <c r="AB247" i="2"/>
  <c r="AA247" i="2"/>
  <c r="Z247" i="2"/>
  <c r="Y247" i="2"/>
  <c r="X247" i="2"/>
  <c r="X220" i="2" s="1"/>
  <c r="AB242" i="2"/>
  <c r="AB458" i="2" s="1"/>
  <c r="AB456" i="2" s="1"/>
  <c r="Z242" i="2"/>
  <c r="Z458" i="2" s="1"/>
  <c r="Z456" i="2" s="1"/>
  <c r="Y242" i="2"/>
  <c r="Y458" i="2" s="1"/>
  <c r="Y456" i="2" s="1"/>
  <c r="X242" i="2"/>
  <c r="X234" i="2"/>
  <c r="Y234" i="2" s="1"/>
  <c r="Z234" i="2" s="1"/>
  <c r="AA234" i="2" s="1"/>
  <c r="AB234" i="2" s="1"/>
  <c r="X233" i="2"/>
  <c r="X390" i="2"/>
  <c r="Y390" i="2" s="1"/>
  <c r="Z390" i="2" s="1"/>
  <c r="AA390" i="2" s="1"/>
  <c r="AB390" i="2" s="1"/>
  <c r="X389" i="2"/>
  <c r="Y389" i="2" s="1"/>
  <c r="X152" i="2"/>
  <c r="X151" i="2"/>
  <c r="X150" i="2"/>
  <c r="X272" i="2" s="1"/>
  <c r="X273" i="2" s="1"/>
  <c r="X147" i="2"/>
  <c r="X146" i="2"/>
  <c r="X350" i="2"/>
  <c r="X441" i="2" s="1"/>
  <c r="L293" i="2"/>
  <c r="L292" i="2"/>
  <c r="L291" i="2"/>
  <c r="V284" i="2"/>
  <c r="V283" i="2" s="1"/>
  <c r="V282" i="2" s="1"/>
  <c r="V279" i="2" s="1"/>
  <c r="U284" i="2"/>
  <c r="U283" i="2" s="1"/>
  <c r="U282" i="2" s="1"/>
  <c r="U279" i="2" s="1"/>
  <c r="T284" i="2"/>
  <c r="T283" i="2" s="1"/>
  <c r="T282" i="2" s="1"/>
  <c r="T279" i="2" s="1"/>
  <c r="S284" i="2"/>
  <c r="S283" i="2" s="1"/>
  <c r="S282" i="2" s="1"/>
  <c r="S279" i="2" s="1"/>
  <c r="R284" i="2"/>
  <c r="R283" i="2" s="1"/>
  <c r="R282" i="2" s="1"/>
  <c r="R279" i="2" s="1"/>
  <c r="Q284" i="2"/>
  <c r="Q283" i="2" s="1"/>
  <c r="Q282" i="2" s="1"/>
  <c r="Q279" i="2" s="1"/>
  <c r="P284" i="2"/>
  <c r="P283" i="2" s="1"/>
  <c r="P282" i="2" s="1"/>
  <c r="P279" i="2" s="1"/>
  <c r="O284" i="2"/>
  <c r="O283" i="2" s="1"/>
  <c r="O282" i="2" s="1"/>
  <c r="O279" i="2" s="1"/>
  <c r="N284" i="2"/>
  <c r="N283" i="2" s="1"/>
  <c r="N282" i="2" s="1"/>
  <c r="N279" i="2" s="1"/>
  <c r="W284" i="2"/>
  <c r="L340" i="2"/>
  <c r="L288" i="2"/>
  <c r="L290" i="2"/>
  <c r="L286" i="2"/>
  <c r="L284" i="2"/>
  <c r="L287" i="2"/>
  <c r="L283" i="2"/>
  <c r="W308" i="2"/>
  <c r="L272" i="2"/>
  <c r="W238" i="2"/>
  <c r="X241" i="2" s="1"/>
  <c r="V412" i="2"/>
  <c r="U412" i="2"/>
  <c r="T412" i="2"/>
  <c r="S412" i="2"/>
  <c r="R412" i="2"/>
  <c r="Q412" i="2"/>
  <c r="P412" i="2"/>
  <c r="O412" i="2"/>
  <c r="N412" i="2"/>
  <c r="W412" i="2"/>
  <c r="L369" i="2"/>
  <c r="V313" i="2"/>
  <c r="AB256" i="2"/>
  <c r="AA256" i="2"/>
  <c r="Z256" i="2"/>
  <c r="Y256" i="2"/>
  <c r="X256" i="2"/>
  <c r="AB253" i="2"/>
  <c r="AA253" i="2"/>
  <c r="Z253" i="2"/>
  <c r="Y253" i="2"/>
  <c r="X253" i="2"/>
  <c r="V256" i="2"/>
  <c r="U256" i="2"/>
  <c r="T256" i="2"/>
  <c r="S256" i="2"/>
  <c r="R256" i="2"/>
  <c r="Q256" i="2"/>
  <c r="P256" i="2"/>
  <c r="O256" i="2"/>
  <c r="N256" i="2"/>
  <c r="V253" i="2"/>
  <c r="U253" i="2"/>
  <c r="T253" i="2"/>
  <c r="S253" i="2"/>
  <c r="R253" i="2"/>
  <c r="Q253" i="2"/>
  <c r="P253" i="2"/>
  <c r="O253" i="2"/>
  <c r="N253" i="2"/>
  <c r="V252" i="2"/>
  <c r="U252" i="2"/>
  <c r="T252" i="2"/>
  <c r="S252" i="2"/>
  <c r="R252" i="2"/>
  <c r="Q252" i="2"/>
  <c r="P252" i="2"/>
  <c r="O252" i="2"/>
  <c r="N252" i="2"/>
  <c r="W256" i="2"/>
  <c r="W253" i="2"/>
  <c r="W252" i="2"/>
  <c r="L246" i="2"/>
  <c r="L243" i="2"/>
  <c r="V445" i="2"/>
  <c r="V462" i="2" s="1"/>
  <c r="U445" i="2"/>
  <c r="U462" i="2" s="1"/>
  <c r="T445" i="2"/>
  <c r="T462" i="2" s="1"/>
  <c r="S445" i="2"/>
  <c r="S462" i="2" s="1"/>
  <c r="R445" i="2"/>
  <c r="R462" i="2" s="1"/>
  <c r="Q445" i="2"/>
  <c r="Q462" i="2" s="1"/>
  <c r="P445" i="2"/>
  <c r="P462" i="2" s="1"/>
  <c r="O445" i="2"/>
  <c r="O462" i="2" s="1"/>
  <c r="N445" i="2"/>
  <c r="N462" i="2" s="1"/>
  <c r="W445" i="2"/>
  <c r="W462" i="2" s="1"/>
  <c r="V431" i="2"/>
  <c r="U431" i="2"/>
  <c r="T431" i="2"/>
  <c r="S431" i="2"/>
  <c r="R431" i="2"/>
  <c r="Q431" i="2"/>
  <c r="P431" i="2"/>
  <c r="O431" i="2"/>
  <c r="N431" i="2"/>
  <c r="W431" i="2"/>
  <c r="V426" i="2"/>
  <c r="U426" i="2"/>
  <c r="T426" i="2"/>
  <c r="S426" i="2"/>
  <c r="R426" i="2"/>
  <c r="Q426" i="2"/>
  <c r="P426" i="2"/>
  <c r="O426" i="2"/>
  <c r="N426" i="2"/>
  <c r="W426" i="2"/>
  <c r="V405" i="2"/>
  <c r="U405" i="2"/>
  <c r="T405" i="2"/>
  <c r="S405" i="2"/>
  <c r="R405" i="2"/>
  <c r="Q405" i="2"/>
  <c r="P405" i="2"/>
  <c r="O405" i="2"/>
  <c r="N405" i="2"/>
  <c r="W405" i="2"/>
  <c r="V266" i="2"/>
  <c r="V35" i="6" s="1"/>
  <c r="U266" i="2"/>
  <c r="U35" i="6" s="1"/>
  <c r="T266" i="2"/>
  <c r="T35" i="6" s="1"/>
  <c r="S266" i="2"/>
  <c r="S35" i="6" s="1"/>
  <c r="R266" i="2"/>
  <c r="R35" i="6" s="1"/>
  <c r="Q266" i="2"/>
  <c r="Q35" i="6" s="1"/>
  <c r="P266" i="2"/>
  <c r="P35" i="6" s="1"/>
  <c r="O266" i="2"/>
  <c r="O35" i="6" s="1"/>
  <c r="N266" i="2"/>
  <c r="N35" i="6" s="1"/>
  <c r="W266" i="2"/>
  <c r="W35" i="6" s="1"/>
  <c r="V398" i="2"/>
  <c r="U398" i="2"/>
  <c r="T398" i="2"/>
  <c r="S398" i="2"/>
  <c r="R398" i="2"/>
  <c r="Q398" i="2"/>
  <c r="P398" i="2"/>
  <c r="O398" i="2"/>
  <c r="N398" i="2"/>
  <c r="W398" i="2"/>
  <c r="V382" i="2"/>
  <c r="U382" i="2"/>
  <c r="T382" i="2"/>
  <c r="S382" i="2"/>
  <c r="R382" i="2"/>
  <c r="Q382" i="2"/>
  <c r="P382" i="2"/>
  <c r="O382" i="2"/>
  <c r="N382" i="2"/>
  <c r="W382" i="2"/>
  <c r="V358" i="2"/>
  <c r="U358" i="2"/>
  <c r="T358" i="2"/>
  <c r="S358" i="2"/>
  <c r="R358" i="2"/>
  <c r="Q358" i="2"/>
  <c r="P358" i="2"/>
  <c r="O358" i="2"/>
  <c r="N358" i="2"/>
  <c r="W358" i="2"/>
  <c r="V345" i="2"/>
  <c r="V344" i="2" s="1"/>
  <c r="AS344" i="2" s="1"/>
  <c r="U345" i="2"/>
  <c r="U344" i="2" s="1"/>
  <c r="T345" i="2"/>
  <c r="T344" i="2" s="1"/>
  <c r="S345" i="2"/>
  <c r="S344" i="2" s="1"/>
  <c r="S338" i="2" s="1"/>
  <c r="R345" i="2"/>
  <c r="R344" i="2" s="1"/>
  <c r="Q345" i="2"/>
  <c r="Q344" i="2" s="1"/>
  <c r="Q338" i="2" s="1"/>
  <c r="P345" i="2"/>
  <c r="P344" i="2" s="1"/>
  <c r="P338" i="2" s="1"/>
  <c r="O345" i="2"/>
  <c r="O344" i="2" s="1"/>
  <c r="O338" i="2" s="1"/>
  <c r="N345" i="2"/>
  <c r="N344" i="2" s="1"/>
  <c r="N338" i="2" s="1"/>
  <c r="W345" i="2"/>
  <c r="V331" i="2"/>
  <c r="U331" i="2"/>
  <c r="T331" i="2"/>
  <c r="S331" i="2"/>
  <c r="R331" i="2"/>
  <c r="Q331" i="2"/>
  <c r="P331" i="2"/>
  <c r="O331" i="2"/>
  <c r="N331" i="2"/>
  <c r="W331" i="2"/>
  <c r="X331" i="2" s="1"/>
  <c r="V325" i="2"/>
  <c r="U325" i="2"/>
  <c r="T325" i="2"/>
  <c r="S325" i="2"/>
  <c r="R325" i="2"/>
  <c r="Q325" i="2"/>
  <c r="P325" i="2"/>
  <c r="O325" i="2"/>
  <c r="N325" i="2"/>
  <c r="W325" i="2"/>
  <c r="U313" i="2"/>
  <c r="T313" i="2"/>
  <c r="S313" i="2"/>
  <c r="R313" i="2"/>
  <c r="Q313" i="2"/>
  <c r="P313" i="2"/>
  <c r="O313" i="2"/>
  <c r="N313" i="2"/>
  <c r="V308" i="2"/>
  <c r="U308" i="2"/>
  <c r="T308" i="2"/>
  <c r="S308" i="2"/>
  <c r="R308" i="2"/>
  <c r="Q308" i="2"/>
  <c r="P308" i="2"/>
  <c r="O308" i="2"/>
  <c r="N308" i="2"/>
  <c r="V304" i="2"/>
  <c r="V274" i="2" s="1"/>
  <c r="U304" i="2"/>
  <c r="U274" i="2" s="1"/>
  <c r="T304" i="2"/>
  <c r="T274" i="2" s="1"/>
  <c r="S304" i="2"/>
  <c r="S274" i="2" s="1"/>
  <c r="R304" i="2"/>
  <c r="R274" i="2" s="1"/>
  <c r="Q304" i="2"/>
  <c r="Q274" i="2" s="1"/>
  <c r="P304" i="2"/>
  <c r="P274" i="2" s="1"/>
  <c r="O304" i="2"/>
  <c r="O274" i="2" s="1"/>
  <c r="N304" i="2"/>
  <c r="N274" i="2" s="1"/>
  <c r="W304" i="2"/>
  <c r="W274" i="2" s="1"/>
  <c r="X145" i="2"/>
  <c r="X189" i="2" s="1"/>
  <c r="X144" i="2"/>
  <c r="L242" i="2"/>
  <c r="L241" i="2"/>
  <c r="L240" i="2"/>
  <c r="L239" i="2"/>
  <c r="L238" i="2"/>
  <c r="L237" i="2"/>
  <c r="L236" i="2"/>
  <c r="L267" i="2"/>
  <c r="L274" i="2"/>
  <c r="L271" i="2"/>
  <c r="L282" i="2"/>
  <c r="L281" i="2"/>
  <c r="L279" i="2"/>
  <c r="BE280" i="2"/>
  <c r="BD280" i="2"/>
  <c r="BC280" i="2"/>
  <c r="BB280" i="2"/>
  <c r="K280" i="2"/>
  <c r="BE156" i="2"/>
  <c r="BD156" i="2"/>
  <c r="BC156" i="2"/>
  <c r="BB156" i="2"/>
  <c r="W156" i="2"/>
  <c r="V156" i="2"/>
  <c r="U156" i="2"/>
  <c r="T156" i="2"/>
  <c r="S156" i="2"/>
  <c r="R156" i="2"/>
  <c r="Q156" i="2"/>
  <c r="P156" i="2"/>
  <c r="O156" i="2"/>
  <c r="N156" i="2"/>
  <c r="K156" i="2"/>
  <c r="BE142" i="2"/>
  <c r="BE261" i="2" s="1"/>
  <c r="BD142" i="2"/>
  <c r="BD261" i="2" s="1"/>
  <c r="BC142" i="2"/>
  <c r="BC261" i="2" s="1"/>
  <c r="BB142" i="2"/>
  <c r="BB261" i="2" s="1"/>
  <c r="W142" i="2"/>
  <c r="W10" i="6" s="1"/>
  <c r="V142" i="2"/>
  <c r="V10" i="6" s="1"/>
  <c r="U142" i="2"/>
  <c r="U10" i="6" s="1"/>
  <c r="T142" i="2"/>
  <c r="T10" i="6" s="1"/>
  <c r="S142" i="2"/>
  <c r="S10" i="6" s="1"/>
  <c r="R142" i="2"/>
  <c r="R10" i="6" s="1"/>
  <c r="Q142" i="2"/>
  <c r="Q10" i="6" s="1"/>
  <c r="P142" i="2"/>
  <c r="P10" i="6" s="1"/>
  <c r="O142" i="2"/>
  <c r="O10" i="6" s="1"/>
  <c r="N142" i="2"/>
  <c r="N10" i="6" s="1"/>
  <c r="K142" i="2"/>
  <c r="BE139" i="2"/>
  <c r="BD139" i="2"/>
  <c r="BC139" i="2"/>
  <c r="BB139" i="2"/>
  <c r="AC139" i="2"/>
  <c r="W139" i="2"/>
  <c r="V139" i="2"/>
  <c r="U139" i="2"/>
  <c r="T139" i="2"/>
  <c r="S139" i="2"/>
  <c r="R139" i="2"/>
  <c r="Q139" i="2"/>
  <c r="P139" i="2"/>
  <c r="O139" i="2"/>
  <c r="N139" i="2"/>
  <c r="K139" i="2"/>
  <c r="BE137" i="2"/>
  <c r="BD137" i="2"/>
  <c r="BC137" i="2"/>
  <c r="BB137" i="2"/>
  <c r="AC137" i="2"/>
  <c r="W137" i="2"/>
  <c r="V137" i="2"/>
  <c r="U137" i="2"/>
  <c r="T137" i="2"/>
  <c r="S137" i="2"/>
  <c r="R137" i="2"/>
  <c r="Q137" i="2"/>
  <c r="P137" i="2"/>
  <c r="O137" i="2"/>
  <c r="N137" i="2"/>
  <c r="K137" i="2"/>
  <c r="BE134" i="2"/>
  <c r="BD134" i="2"/>
  <c r="BC134" i="2"/>
  <c r="BB134" i="2"/>
  <c r="AC134" i="2"/>
  <c r="W134" i="2"/>
  <c r="V134" i="2"/>
  <c r="U134" i="2"/>
  <c r="T134" i="2"/>
  <c r="S134" i="2"/>
  <c r="R134" i="2"/>
  <c r="Q134" i="2"/>
  <c r="P134" i="2"/>
  <c r="O134" i="2"/>
  <c r="N134" i="2"/>
  <c r="L469" i="2"/>
  <c r="L146" i="2"/>
  <c r="L332" i="2"/>
  <c r="W313" i="2"/>
  <c r="L305" i="2"/>
  <c r="L307" i="2"/>
  <c r="L398" i="2"/>
  <c r="L466" i="2"/>
  <c r="L465" i="2"/>
  <c r="L464" i="2"/>
  <c r="L463" i="2"/>
  <c r="L462" i="2"/>
  <c r="L455" i="2"/>
  <c r="L454" i="2"/>
  <c r="L453" i="2"/>
  <c r="L452" i="2"/>
  <c r="L447" i="2"/>
  <c r="L446" i="2"/>
  <c r="L445" i="2"/>
  <c r="L444" i="2"/>
  <c r="L440" i="2"/>
  <c r="L437" i="2"/>
  <c r="L436" i="2"/>
  <c r="L435" i="2"/>
  <c r="L432" i="2"/>
  <c r="L431" i="2"/>
  <c r="L430" i="2"/>
  <c r="L427" i="2"/>
  <c r="L426" i="2"/>
  <c r="L425" i="2"/>
  <c r="L424" i="2"/>
  <c r="L423" i="2"/>
  <c r="L422" i="2"/>
  <c r="L421" i="2"/>
  <c r="L420" i="2"/>
  <c r="L417" i="2"/>
  <c r="L416" i="2"/>
  <c r="L415" i="2"/>
  <c r="L414" i="2"/>
  <c r="L413" i="2"/>
  <c r="L412" i="2"/>
  <c r="L411" i="2"/>
  <c r="L410" i="2"/>
  <c r="L409" i="2"/>
  <c r="L408" i="2"/>
  <c r="L407" i="2"/>
  <c r="L406" i="2"/>
  <c r="L405" i="2"/>
  <c r="L404" i="2"/>
  <c r="L403" i="2"/>
  <c r="L395" i="2"/>
  <c r="L394" i="2"/>
  <c r="L393" i="2"/>
  <c r="L392" i="2"/>
  <c r="L391" i="2"/>
  <c r="L390" i="2"/>
  <c r="L389" i="2"/>
  <c r="L388" i="2"/>
  <c r="L387" i="2"/>
  <c r="L386" i="2"/>
  <c r="L383" i="2"/>
  <c r="L382" i="2"/>
  <c r="L381" i="2"/>
  <c r="L378" i="2"/>
  <c r="L377" i="2"/>
  <c r="L376" i="2"/>
  <c r="L375" i="2"/>
  <c r="L374" i="2"/>
  <c r="L371" i="2"/>
  <c r="L370" i="2"/>
  <c r="L368" i="2"/>
  <c r="L365" i="2"/>
  <c r="L364" i="2"/>
  <c r="L363" i="2"/>
  <c r="L362" i="2"/>
  <c r="L359" i="2"/>
  <c r="L358" i="2"/>
  <c r="L357" i="2"/>
  <c r="L356" i="2"/>
  <c r="L355" i="2"/>
  <c r="L354" i="2"/>
  <c r="L352" i="2"/>
  <c r="L351" i="2"/>
  <c r="L350" i="2"/>
  <c r="L349" i="2"/>
  <c r="L346" i="2"/>
  <c r="L345" i="2"/>
  <c r="L344" i="2"/>
  <c r="L339" i="2"/>
  <c r="L338" i="2"/>
  <c r="L337" i="2"/>
  <c r="L336" i="2"/>
  <c r="L334" i="2"/>
  <c r="L331" i="2"/>
  <c r="L330" i="2"/>
  <c r="L326" i="2"/>
  <c r="L325" i="2"/>
  <c r="L324" i="2"/>
  <c r="L323" i="2"/>
  <c r="L322" i="2"/>
  <c r="L320" i="2"/>
  <c r="L319" i="2"/>
  <c r="L318" i="2"/>
  <c r="L314" i="2"/>
  <c r="L313" i="2"/>
  <c r="L312" i="2"/>
  <c r="L309" i="2"/>
  <c r="L308" i="2"/>
  <c r="L304" i="2"/>
  <c r="L303" i="2"/>
  <c r="L302" i="2"/>
  <c r="L168" i="2"/>
  <c r="L167" i="2"/>
  <c r="W132" i="2"/>
  <c r="V132" i="2"/>
  <c r="U132" i="2"/>
  <c r="T132" i="2"/>
  <c r="S132" i="2"/>
  <c r="R132" i="2"/>
  <c r="Q132" i="2"/>
  <c r="P132" i="2"/>
  <c r="N132" i="2"/>
  <c r="O132" i="2"/>
  <c r="L164" i="2"/>
  <c r="L163" i="2"/>
  <c r="L162" i="2"/>
  <c r="L158" i="2"/>
  <c r="L157" i="2"/>
  <c r="L153" i="2"/>
  <c r="L152" i="2"/>
  <c r="L151" i="2"/>
  <c r="L150" i="2"/>
  <c r="L149" i="2"/>
  <c r="L148" i="2"/>
  <c r="L147" i="2"/>
  <c r="L145" i="2"/>
  <c r="L144" i="2"/>
  <c r="L143" i="2"/>
  <c r="L138" i="2"/>
  <c r="L166" i="2"/>
  <c r="L159" i="2"/>
  <c r="L154" i="2"/>
  <c r="L140" i="2"/>
  <c r="L135" i="2"/>
  <c r="L131" i="2"/>
  <c r="K134" i="2"/>
  <c r="K132" i="2"/>
  <c r="L402" i="2"/>
  <c r="L301" i="2"/>
  <c r="L218" i="2"/>
  <c r="L130" i="2"/>
  <c r="AP4" i="2"/>
  <c r="N4" i="2"/>
  <c r="N2" i="6" s="1"/>
  <c r="AC5" i="2"/>
  <c r="X5" i="2"/>
  <c r="N5" i="2"/>
  <c r="L9" i="2"/>
  <c r="W2" i="2"/>
  <c r="AV155" i="2" l="1"/>
  <c r="AU155" i="2"/>
  <c r="AQ160" i="2"/>
  <c r="AQ161" i="2"/>
  <c r="AR161" i="2"/>
  <c r="AR160" i="2"/>
  <c r="AZ136" i="2"/>
  <c r="BD136" i="2"/>
  <c r="AZ281" i="2"/>
  <c r="BD141" i="2"/>
  <c r="AZ141" i="2"/>
  <c r="AZ155" i="2"/>
  <c r="BD155" i="2"/>
  <c r="AX160" i="2"/>
  <c r="AX161" i="2"/>
  <c r="BB160" i="2"/>
  <c r="AT155" i="2"/>
  <c r="BE136" i="2"/>
  <c r="BA281" i="2"/>
  <c r="BE141" i="2"/>
  <c r="BE155" i="2"/>
  <c r="AS205" i="2"/>
  <c r="AS204" i="2"/>
  <c r="BA180" i="2"/>
  <c r="AW180" i="2"/>
  <c r="AQ281" i="2"/>
  <c r="AQ141" i="2"/>
  <c r="AR281" i="2"/>
  <c r="AR141" i="2"/>
  <c r="AT281" i="2"/>
  <c r="AT141" i="2"/>
  <c r="AU161" i="2"/>
  <c r="AU160" i="2"/>
  <c r="AY160" i="2"/>
  <c r="AY161" i="2"/>
  <c r="BC160" i="2"/>
  <c r="AP160" i="2"/>
  <c r="AP161" i="2"/>
  <c r="AU281" i="2"/>
  <c r="AU141" i="2"/>
  <c r="AV161" i="2"/>
  <c r="AV160" i="2"/>
  <c r="BD160" i="2"/>
  <c r="AZ161" i="2"/>
  <c r="AZ160" i="2"/>
  <c r="AW205" i="2"/>
  <c r="AW204" i="2"/>
  <c r="BA204" i="2"/>
  <c r="BA185" i="2"/>
  <c r="AW185" i="2"/>
  <c r="AP281" i="2"/>
  <c r="AP141" i="2"/>
  <c r="AT136" i="2"/>
  <c r="AV281" i="2"/>
  <c r="AV141" i="2"/>
  <c r="BE160" i="2"/>
  <c r="BA161" i="2"/>
  <c r="AU136" i="2"/>
  <c r="AX136" i="2"/>
  <c r="BB136" i="2"/>
  <c r="AX281" i="2"/>
  <c r="BB141" i="2"/>
  <c r="AX141" i="2"/>
  <c r="BB155" i="2"/>
  <c r="AX155" i="2"/>
  <c r="AT161" i="2"/>
  <c r="AT160" i="2"/>
  <c r="BA199" i="2"/>
  <c r="AW199" i="2"/>
  <c r="AV136" i="2"/>
  <c r="AY136" i="2"/>
  <c r="BC136" i="2"/>
  <c r="AY281" i="2"/>
  <c r="BC141" i="2"/>
  <c r="AY141" i="2"/>
  <c r="AY155" i="2"/>
  <c r="BC155" i="2"/>
  <c r="AS267" i="2"/>
  <c r="AS266" i="2" s="1"/>
  <c r="AW267" i="2"/>
  <c r="AW266" i="2" s="1"/>
  <c r="W263" i="2"/>
  <c r="W276" i="2" s="1"/>
  <c r="U263" i="2"/>
  <c r="U276" i="2" s="1"/>
  <c r="T264" i="2"/>
  <c r="U265" i="2"/>
  <c r="U278" i="2" s="1"/>
  <c r="V264" i="2"/>
  <c r="Q263" i="2"/>
  <c r="Q276" i="2" s="1"/>
  <c r="P264" i="2"/>
  <c r="P277" i="2" s="1"/>
  <c r="Q265" i="2"/>
  <c r="Q278" i="2" s="1"/>
  <c r="V263" i="2"/>
  <c r="V276" i="2" s="1"/>
  <c r="U264" i="2"/>
  <c r="U277" i="2" s="1"/>
  <c r="V265" i="2"/>
  <c r="V278" i="2" s="1"/>
  <c r="O263" i="2"/>
  <c r="O276" i="2" s="1"/>
  <c r="N263" i="2"/>
  <c r="N276" i="2" s="1"/>
  <c r="O265" i="2"/>
  <c r="O278" i="2" s="1"/>
  <c r="N265" i="2"/>
  <c r="N278" i="2" s="1"/>
  <c r="W265" i="2"/>
  <c r="W278" i="2" s="1"/>
  <c r="W283" i="2"/>
  <c r="P263" i="2"/>
  <c r="P276" i="2" s="1"/>
  <c r="O264" i="2"/>
  <c r="O277" i="2" s="1"/>
  <c r="N264" i="2"/>
  <c r="N277" i="2" s="1"/>
  <c r="P265" i="2"/>
  <c r="P278" i="2" s="1"/>
  <c r="W264" i="2"/>
  <c r="W277" i="2" s="1"/>
  <c r="R263" i="2"/>
  <c r="R276" i="2" s="1"/>
  <c r="Q264" i="2"/>
  <c r="Q277" i="2" s="1"/>
  <c r="R265" i="2"/>
  <c r="R278" i="2" s="1"/>
  <c r="S263" i="2"/>
  <c r="S276" i="2" s="1"/>
  <c r="R264" i="2"/>
  <c r="R277" i="2" s="1"/>
  <c r="S265" i="2"/>
  <c r="S278" i="2" s="1"/>
  <c r="T263" i="2"/>
  <c r="T276" i="2" s="1"/>
  <c r="S264" i="2"/>
  <c r="S277" i="2" s="1"/>
  <c r="T265" i="2"/>
  <c r="T278" i="2" s="1"/>
  <c r="X221" i="2"/>
  <c r="Y220" i="2"/>
  <c r="AW56" i="2"/>
  <c r="AW15" i="2"/>
  <c r="AW17" i="2"/>
  <c r="BA56" i="2"/>
  <c r="AW25" i="2"/>
  <c r="BA17" i="2"/>
  <c r="BA15" i="2"/>
  <c r="AW23" i="2"/>
  <c r="BA25" i="2"/>
  <c r="AX153" i="2"/>
  <c r="AY165" i="2"/>
  <c r="AX165" i="2"/>
  <c r="AZ165" i="2"/>
  <c r="AS57" i="2"/>
  <c r="X194" i="2"/>
  <c r="X458" i="2"/>
  <c r="X456" i="2" s="1"/>
  <c r="X176" i="2"/>
  <c r="AD176" i="2"/>
  <c r="X2" i="2"/>
  <c r="X6" i="2" s="1"/>
  <c r="W2" i="8"/>
  <c r="X308" i="2"/>
  <c r="W54" i="6"/>
  <c r="X313" i="2"/>
  <c r="X264" i="2" s="1"/>
  <c r="W370" i="2"/>
  <c r="X370" i="2" s="1"/>
  <c r="X358" i="2"/>
  <c r="U338" i="2"/>
  <c r="AO344" i="2"/>
  <c r="AO338" i="2" s="1"/>
  <c r="AR280" i="2"/>
  <c r="AR132" i="2"/>
  <c r="T338" i="2"/>
  <c r="AK344" i="2"/>
  <c r="AK338" i="2" s="1"/>
  <c r="R338" i="2"/>
  <c r="V338" i="2"/>
  <c r="BA165" i="2"/>
  <c r="X345" i="2"/>
  <c r="Y345" i="2" s="1"/>
  <c r="Z345" i="2" s="1"/>
  <c r="AA345" i="2" s="1"/>
  <c r="AB345" i="2" s="1"/>
  <c r="W344" i="2"/>
  <c r="AW61" i="2"/>
  <c r="AW11" i="2"/>
  <c r="X178" i="2"/>
  <c r="X183" i="2"/>
  <c r="Y144" i="2"/>
  <c r="X188" i="2"/>
  <c r="Y151" i="2"/>
  <c r="X195" i="2"/>
  <c r="Y146" i="2"/>
  <c r="X190" i="2"/>
  <c r="Y152" i="2"/>
  <c r="X196" i="2"/>
  <c r="X153" i="2"/>
  <c r="X149" i="2" s="1"/>
  <c r="X193" i="2" s="1"/>
  <c r="W197" i="2"/>
  <c r="Y147" i="2"/>
  <c r="X191" i="2"/>
  <c r="X148" i="2"/>
  <c r="X143" i="2" s="1"/>
  <c r="X187" i="2" s="1"/>
  <c r="W192" i="2"/>
  <c r="AW186" i="2"/>
  <c r="AS59" i="2"/>
  <c r="N3" i="6"/>
  <c r="N173" i="2"/>
  <c r="N69" i="2"/>
  <c r="AS183" i="2"/>
  <c r="X3" i="6"/>
  <c r="X69" i="2"/>
  <c r="X173" i="2"/>
  <c r="AW131" i="2"/>
  <c r="AW280" i="2" s="1"/>
  <c r="BA176" i="2"/>
  <c r="AW176" i="2"/>
  <c r="AS140" i="2"/>
  <c r="AS186" i="2"/>
  <c r="AW133" i="2"/>
  <c r="AW178" i="2"/>
  <c r="AW159" i="2"/>
  <c r="BA160" i="2" s="1"/>
  <c r="AW209" i="2"/>
  <c r="AS48" i="2"/>
  <c r="AS32" i="2"/>
  <c r="AS46" i="2"/>
  <c r="AC69" i="2"/>
  <c r="AC173" i="2"/>
  <c r="AS133" i="2"/>
  <c r="AS178" i="2"/>
  <c r="AS159" i="2"/>
  <c r="AS209" i="2"/>
  <c r="AW135" i="2"/>
  <c r="AW181" i="2"/>
  <c r="AW154" i="2"/>
  <c r="BA155" i="2" s="1"/>
  <c r="AW200" i="2"/>
  <c r="AS135" i="2"/>
  <c r="AS136" i="2" s="1"/>
  <c r="AS181" i="2"/>
  <c r="AS200" i="2"/>
  <c r="AW138" i="2"/>
  <c r="AW183" i="2"/>
  <c r="AW30" i="2"/>
  <c r="AW48" i="2"/>
  <c r="AW32" i="2"/>
  <c r="AW46" i="2"/>
  <c r="AZ148" i="2"/>
  <c r="AZ153" i="2"/>
  <c r="AW57" i="2"/>
  <c r="AW13" i="2"/>
  <c r="BA11" i="2"/>
  <c r="AW59" i="2"/>
  <c r="BA13" i="2"/>
  <c r="AS61" i="2"/>
  <c r="AS30" i="2"/>
  <c r="AW21" i="2"/>
  <c r="BA153" i="2"/>
  <c r="AY148" i="2"/>
  <c r="AW363" i="2"/>
  <c r="Y177" i="2"/>
  <c r="AP165" i="2"/>
  <c r="N436" i="2"/>
  <c r="R436" i="2"/>
  <c r="V436" i="2"/>
  <c r="N319" i="2"/>
  <c r="R319" i="2"/>
  <c r="V319" i="2"/>
  <c r="O319" i="2"/>
  <c r="S319" i="2"/>
  <c r="Q54" i="6"/>
  <c r="U54" i="6"/>
  <c r="V277" i="2"/>
  <c r="O436" i="2"/>
  <c r="S436" i="2"/>
  <c r="AP319" i="2"/>
  <c r="AU319" i="2"/>
  <c r="AZ319" i="2"/>
  <c r="AS363" i="2"/>
  <c r="N54" i="6"/>
  <c r="R54" i="6"/>
  <c r="V54" i="6"/>
  <c r="AQ165" i="2"/>
  <c r="AR165" i="2"/>
  <c r="O54" i="6"/>
  <c r="S54" i="6"/>
  <c r="T277" i="2"/>
  <c r="P54" i="6"/>
  <c r="T54" i="6"/>
  <c r="AT165" i="2"/>
  <c r="AT319" i="2"/>
  <c r="AY319" i="2"/>
  <c r="BC319" i="2"/>
  <c r="X232" i="2"/>
  <c r="P416" i="2"/>
  <c r="T416" i="2"/>
  <c r="W416" i="2"/>
  <c r="Q416" i="2"/>
  <c r="U416" i="2"/>
  <c r="AU165" i="2"/>
  <c r="BD319" i="2"/>
  <c r="P319" i="2"/>
  <c r="T319" i="2"/>
  <c r="N416" i="2"/>
  <c r="R416" i="2"/>
  <c r="V416" i="2"/>
  <c r="P436" i="2"/>
  <c r="T436" i="2"/>
  <c r="AV165" i="2"/>
  <c r="AQ319" i="2"/>
  <c r="AV319" i="2"/>
  <c r="BA319" i="2"/>
  <c r="BE319" i="2"/>
  <c r="AS376" i="2"/>
  <c r="AS382" i="2" s="1"/>
  <c r="W319" i="2"/>
  <c r="Q319" i="2"/>
  <c r="U319" i="2"/>
  <c r="O416" i="2"/>
  <c r="S416" i="2"/>
  <c r="W436" i="2"/>
  <c r="Q436" i="2"/>
  <c r="U436" i="2"/>
  <c r="AR319" i="2"/>
  <c r="AX319" i="2"/>
  <c r="BB319" i="2"/>
  <c r="AW376" i="2"/>
  <c r="AW382" i="2" s="1"/>
  <c r="Q60" i="6"/>
  <c r="Q370" i="2"/>
  <c r="N60" i="6"/>
  <c r="N370" i="2"/>
  <c r="R60" i="6"/>
  <c r="R370" i="2"/>
  <c r="V60" i="6"/>
  <c r="V370" i="2"/>
  <c r="O60" i="6"/>
  <c r="O370" i="2"/>
  <c r="S60" i="6"/>
  <c r="S370" i="2"/>
  <c r="U60" i="6"/>
  <c r="U370" i="2"/>
  <c r="P60" i="6"/>
  <c r="P370" i="2"/>
  <c r="T60" i="6"/>
  <c r="T370" i="2"/>
  <c r="E29" i="3"/>
  <c r="E30" i="3" s="1"/>
  <c r="E31" i="3" s="1"/>
  <c r="E32" i="3" s="1"/>
  <c r="E33" i="3" s="1"/>
  <c r="E28" i="3"/>
  <c r="O61" i="6"/>
  <c r="P61" i="6"/>
  <c r="T61" i="6"/>
  <c r="X382" i="2"/>
  <c r="X423" i="2" s="1"/>
  <c r="W61" i="6"/>
  <c r="Q61" i="6"/>
  <c r="U61" i="6"/>
  <c r="S61" i="6"/>
  <c r="R61" i="6"/>
  <c r="V61" i="6"/>
  <c r="N61" i="6"/>
  <c r="X363" i="2"/>
  <c r="X453" i="2" s="1"/>
  <c r="W60" i="6"/>
  <c r="R469" i="2"/>
  <c r="R53" i="6"/>
  <c r="O53" i="6"/>
  <c r="S53" i="6"/>
  <c r="P469" i="2"/>
  <c r="P53" i="6"/>
  <c r="T469" i="2"/>
  <c r="T53" i="6"/>
  <c r="W469" i="2"/>
  <c r="X442" i="2" s="1"/>
  <c r="X436" i="2" s="1"/>
  <c r="W53" i="6"/>
  <c r="Q469" i="2"/>
  <c r="Q53" i="6"/>
  <c r="U469" i="2"/>
  <c r="U53" i="6"/>
  <c r="V469" i="2"/>
  <c r="V53" i="6"/>
  <c r="N469" i="2"/>
  <c r="N53" i="6"/>
  <c r="W261" i="2"/>
  <c r="W34" i="6" s="1"/>
  <c r="X132" i="2"/>
  <c r="X8" i="6"/>
  <c r="V261" i="2"/>
  <c r="V34" i="6" s="1"/>
  <c r="U261" i="2"/>
  <c r="U34" i="6" s="1"/>
  <c r="T261" i="2"/>
  <c r="T34" i="6" s="1"/>
  <c r="S261" i="2"/>
  <c r="S34" i="6" s="1"/>
  <c r="R261" i="2"/>
  <c r="R34" i="6" s="1"/>
  <c r="Q261" i="2"/>
  <c r="Q34" i="6" s="1"/>
  <c r="P261" i="2"/>
  <c r="P34" i="6" s="1"/>
  <c r="O261" i="2"/>
  <c r="O34" i="6" s="1"/>
  <c r="N261" i="2"/>
  <c r="N34" i="6" s="1"/>
  <c r="F34" i="3"/>
  <c r="F39" i="3"/>
  <c r="F36" i="3"/>
  <c r="F37" i="3"/>
  <c r="F32" i="3"/>
  <c r="F33" i="3"/>
  <c r="F30" i="3"/>
  <c r="F31" i="3"/>
  <c r="N8" i="2"/>
  <c r="AC8" i="2"/>
  <c r="BA148" i="2"/>
  <c r="AW304" i="2"/>
  <c r="AW274" i="2" s="1"/>
  <c r="AW308" i="2"/>
  <c r="AW313" i="2"/>
  <c r="AW331" i="2"/>
  <c r="F27" i="3"/>
  <c r="F29" i="3"/>
  <c r="F25" i="3"/>
  <c r="F26" i="3"/>
  <c r="F23" i="3"/>
  <c r="F24" i="3"/>
  <c r="F21" i="3"/>
  <c r="F22" i="3"/>
  <c r="AW221" i="2"/>
  <c r="AS221" i="2"/>
  <c r="AY153" i="2"/>
  <c r="AR134" i="2"/>
  <c r="AS338" i="2"/>
  <c r="AS304" i="2"/>
  <c r="AS274" i="2" s="1"/>
  <c r="AS308" i="2"/>
  <c r="AS313" i="2"/>
  <c r="AS325" i="2"/>
  <c r="AS331" i="2"/>
  <c r="AS345" i="2"/>
  <c r="AS398" i="2"/>
  <c r="AS358" i="2"/>
  <c r="AW325" i="2"/>
  <c r="AW345" i="2"/>
  <c r="AW398" i="2"/>
  <c r="AW358" i="2"/>
  <c r="AX148" i="2"/>
  <c r="X139" i="2"/>
  <c r="AR139" i="2"/>
  <c r="X135" i="2"/>
  <c r="AQ137" i="2"/>
  <c r="BC132" i="2"/>
  <c r="AQ134" i="2"/>
  <c r="AQ142" i="2"/>
  <c r="AQ261" i="2" s="1"/>
  <c r="AQ156" i="2"/>
  <c r="AR137" i="2"/>
  <c r="AR156" i="2"/>
  <c r="Y175" i="2"/>
  <c r="X134" i="2"/>
  <c r="AZ231" i="2"/>
  <c r="BE132" i="2"/>
  <c r="AP134" i="2"/>
  <c r="BA231" i="2"/>
  <c r="BE231" i="2"/>
  <c r="V231" i="2"/>
  <c r="AQ139" i="2"/>
  <c r="AU132" i="2"/>
  <c r="AV148" i="2"/>
  <c r="AR231" i="2"/>
  <c r="AP156" i="2"/>
  <c r="AV231" i="2"/>
  <c r="AP137" i="2"/>
  <c r="AP142" i="2"/>
  <c r="AP261" i="2" s="1"/>
  <c r="N231" i="2"/>
  <c r="R231" i="2"/>
  <c r="AW148" i="2"/>
  <c r="AX134" i="2"/>
  <c r="AX139" i="2"/>
  <c r="AX142" i="2"/>
  <c r="AX261" i="2" s="1"/>
  <c r="AR148" i="2"/>
  <c r="AT153" i="2"/>
  <c r="O231" i="2"/>
  <c r="S231" i="2"/>
  <c r="AU231" i="2"/>
  <c r="AY132" i="2"/>
  <c r="AY134" i="2"/>
  <c r="AY137" i="2"/>
  <c r="AY139" i="2"/>
  <c r="AY142" i="2"/>
  <c r="AY261" i="2" s="1"/>
  <c r="AY156" i="2"/>
  <c r="AY231" i="2"/>
  <c r="AX137" i="2"/>
  <c r="AX156" i="2"/>
  <c r="AP139" i="2"/>
  <c r="AR142" i="2"/>
  <c r="AR261" i="2" s="1"/>
  <c r="AS192" i="2"/>
  <c r="AS197" i="2"/>
  <c r="AT148" i="2"/>
  <c r="P231" i="2"/>
  <c r="T231" i="2"/>
  <c r="AQ231" i="2"/>
  <c r="AZ134" i="2"/>
  <c r="AZ137" i="2"/>
  <c r="AZ139" i="2"/>
  <c r="AZ142" i="2"/>
  <c r="AZ261" i="2" s="1"/>
  <c r="AZ156" i="2"/>
  <c r="AP148" i="2"/>
  <c r="AP153" i="2"/>
  <c r="AS138" i="2"/>
  <c r="AU148" i="2"/>
  <c r="AV153" i="2"/>
  <c r="W231" i="2"/>
  <c r="Q231" i="2"/>
  <c r="U231" i="2"/>
  <c r="BA134" i="2"/>
  <c r="BA137" i="2"/>
  <c r="BA139" i="2"/>
  <c r="BA142" i="2"/>
  <c r="BA261" i="2" s="1"/>
  <c r="BA156" i="2"/>
  <c r="AX132" i="2"/>
  <c r="BD132" i="2"/>
  <c r="AX280" i="2"/>
  <c r="AZ132" i="2"/>
  <c r="BC231" i="2"/>
  <c r="AY266" i="2"/>
  <c r="BD231" i="2"/>
  <c r="AT231" i="2"/>
  <c r="AX231" i="2"/>
  <c r="BB231" i="2"/>
  <c r="AP231" i="2"/>
  <c r="AW153" i="2"/>
  <c r="AS154" i="2"/>
  <c r="AS155" i="2" s="1"/>
  <c r="AU153" i="2"/>
  <c r="AU156" i="2"/>
  <c r="AV132" i="2"/>
  <c r="AV134" i="2"/>
  <c r="AV137" i="2"/>
  <c r="AV139" i="2"/>
  <c r="AV142" i="2"/>
  <c r="AV261" i="2" s="1"/>
  <c r="AV156" i="2"/>
  <c r="AU134" i="2"/>
  <c r="AU139" i="2"/>
  <c r="AU142" i="2"/>
  <c r="AU261" i="2" s="1"/>
  <c r="AQ148" i="2"/>
  <c r="AS131" i="2"/>
  <c r="AS132" i="2" s="1"/>
  <c r="AS150" i="2"/>
  <c r="AS153" i="2" s="1"/>
  <c r="AW140" i="2"/>
  <c r="BA141" i="2" s="1"/>
  <c r="AW162" i="2"/>
  <c r="AU137" i="2"/>
  <c r="AW192" i="2"/>
  <c r="AW197" i="2"/>
  <c r="AQ153" i="2"/>
  <c r="AS144" i="2"/>
  <c r="AS148" i="2" s="1"/>
  <c r="AR153" i="2"/>
  <c r="AT132" i="2"/>
  <c r="AT134" i="2"/>
  <c r="AT137" i="2"/>
  <c r="AT139" i="2"/>
  <c r="AT142" i="2"/>
  <c r="AT261" i="2" s="1"/>
  <c r="AT156" i="2"/>
  <c r="AB252" i="2"/>
  <c r="Y350" i="2"/>
  <c r="Z252" i="2"/>
  <c r="Y331" i="2"/>
  <c r="Z331" i="2" s="1"/>
  <c r="AA331" i="2" s="1"/>
  <c r="AB331" i="2" s="1"/>
  <c r="X392" i="2"/>
  <c r="Y392" i="2" s="1"/>
  <c r="Z392" i="2" s="1"/>
  <c r="AA392" i="2" s="1"/>
  <c r="AB392" i="2" s="1"/>
  <c r="AA252" i="2"/>
  <c r="X252" i="2"/>
  <c r="Y252" i="2"/>
  <c r="Y233" i="2"/>
  <c r="Y232" i="2" s="1"/>
  <c r="Y150" i="2"/>
  <c r="Y272" i="2" s="1"/>
  <c r="Y273" i="2" s="1"/>
  <c r="Z389" i="2"/>
  <c r="AA389" i="2" s="1"/>
  <c r="AB389" i="2" s="1"/>
  <c r="U280" i="2"/>
  <c r="Q280" i="2"/>
  <c r="S280" i="2"/>
  <c r="X411" i="2"/>
  <c r="R280" i="2"/>
  <c r="V280" i="2"/>
  <c r="W33" i="6"/>
  <c r="Q33" i="6"/>
  <c r="U33" i="6"/>
  <c r="N33" i="6"/>
  <c r="R33" i="6"/>
  <c r="V33" i="6"/>
  <c r="O33" i="6"/>
  <c r="S33" i="6"/>
  <c r="P33" i="6"/>
  <c r="T33" i="6"/>
  <c r="S469" i="2"/>
  <c r="O469" i="2"/>
  <c r="Y145" i="2"/>
  <c r="N129" i="2"/>
  <c r="N401" i="2"/>
  <c r="X8" i="2"/>
  <c r="X300" i="2"/>
  <c r="X401" i="2"/>
  <c r="X129" i="2"/>
  <c r="X217" i="2"/>
  <c r="N300" i="2"/>
  <c r="N217" i="2"/>
  <c r="AC129" i="2"/>
  <c r="AC217" i="2"/>
  <c r="AC300" i="2"/>
  <c r="AC401" i="2"/>
  <c r="V2" i="2"/>
  <c r="U2" i="2" s="1"/>
  <c r="T2" i="2" s="1"/>
  <c r="S2" i="2" s="1"/>
  <c r="R2" i="2" s="1"/>
  <c r="Q2" i="2" s="1"/>
  <c r="P2" i="2" s="1"/>
  <c r="O2" i="2" s="1"/>
  <c r="N2" i="2" s="1"/>
  <c r="W6" i="2"/>
  <c r="AW2" i="2"/>
  <c r="AS165" i="2" l="1"/>
  <c r="AS161" i="2"/>
  <c r="AS160" i="2"/>
  <c r="AW155" i="2"/>
  <c r="AS281" i="2"/>
  <c r="AS141" i="2"/>
  <c r="AW136" i="2"/>
  <c r="AW141" i="2"/>
  <c r="X136" i="2"/>
  <c r="AD136" i="2"/>
  <c r="AW160" i="2"/>
  <c r="AW161" i="2"/>
  <c r="BA136" i="2"/>
  <c r="AW271" i="2"/>
  <c r="AW270" i="2" s="1"/>
  <c r="AS271" i="2"/>
  <c r="AS270" i="2" s="1"/>
  <c r="V275" i="2"/>
  <c r="N275" i="2"/>
  <c r="BD270" i="2"/>
  <c r="O275" i="2"/>
  <c r="R275" i="2"/>
  <c r="W275" i="2"/>
  <c r="Q275" i="2"/>
  <c r="P275" i="2"/>
  <c r="T275" i="2"/>
  <c r="U275" i="2"/>
  <c r="S275" i="2"/>
  <c r="X263" i="2"/>
  <c r="X276" i="2" s="1"/>
  <c r="X283" i="2"/>
  <c r="W282" i="2"/>
  <c r="W279" i="2" s="1"/>
  <c r="W280" i="2" s="1"/>
  <c r="X265" i="2"/>
  <c r="X278" i="2" s="1"/>
  <c r="Z220" i="2"/>
  <c r="Y221" i="2"/>
  <c r="O270" i="2"/>
  <c r="R270" i="2"/>
  <c r="N270" i="2"/>
  <c r="AU270" i="2"/>
  <c r="BB270" i="2"/>
  <c r="BA270" i="2"/>
  <c r="S270" i="2"/>
  <c r="W270" i="2"/>
  <c r="V270" i="2"/>
  <c r="P270" i="2"/>
  <c r="AV270" i="2"/>
  <c r="AY270" i="2"/>
  <c r="AW370" i="2"/>
  <c r="U270" i="2"/>
  <c r="BE270" i="2"/>
  <c r="AQ270" i="2"/>
  <c r="AX270" i="2"/>
  <c r="AT270" i="2"/>
  <c r="Q270" i="2"/>
  <c r="T270" i="2"/>
  <c r="AP270" i="2"/>
  <c r="AS370" i="2"/>
  <c r="BC270" i="2"/>
  <c r="AR270" i="2"/>
  <c r="AZ270" i="2"/>
  <c r="Y188" i="2"/>
  <c r="AU268" i="2"/>
  <c r="BB268" i="2"/>
  <c r="BA268" i="2"/>
  <c r="T268" i="2"/>
  <c r="AX268" i="2"/>
  <c r="AT268" i="2"/>
  <c r="V268" i="2"/>
  <c r="R268" i="2"/>
  <c r="U268" i="2"/>
  <c r="P268" i="2"/>
  <c r="AP268" i="2"/>
  <c r="BC268" i="2"/>
  <c r="AV268" i="2"/>
  <c r="AY268" i="2"/>
  <c r="BE268" i="2"/>
  <c r="AZ268" i="2"/>
  <c r="Z144" i="2"/>
  <c r="Y2" i="2"/>
  <c r="AC2" i="2"/>
  <c r="AC6" i="2" s="1"/>
  <c r="AC174" i="2" s="1"/>
  <c r="Y176" i="2"/>
  <c r="AE176" i="2"/>
  <c r="W57" i="6"/>
  <c r="W6" i="8"/>
  <c r="X2" i="8"/>
  <c r="AA29" i="8"/>
  <c r="W30" i="8"/>
  <c r="W56" i="8" s="1"/>
  <c r="W82" i="8" s="1"/>
  <c r="W108" i="8" s="1"/>
  <c r="W134" i="8" s="1"/>
  <c r="W36" i="8"/>
  <c r="W62" i="8" s="1"/>
  <c r="W88" i="8" s="1"/>
  <c r="W114" i="8" s="1"/>
  <c r="W140" i="8" s="1"/>
  <c r="W29" i="8"/>
  <c r="W55" i="8" s="1"/>
  <c r="W81" i="8" s="1"/>
  <c r="W107" i="8" s="1"/>
  <c r="W133" i="8" s="1"/>
  <c r="W268" i="2"/>
  <c r="Y308" i="2"/>
  <c r="X277" i="2"/>
  <c r="Y313" i="2"/>
  <c r="Y264" i="2" s="1"/>
  <c r="Y358" i="2"/>
  <c r="Y265" i="2" s="1"/>
  <c r="AW139" i="2"/>
  <c r="X237" i="2"/>
  <c r="X227" i="2"/>
  <c r="X228" i="2"/>
  <c r="U62" i="6"/>
  <c r="T62" i="6"/>
  <c r="Z150" i="2"/>
  <c r="Z272" i="2" s="1"/>
  <c r="Z273" i="2" s="1"/>
  <c r="Y194" i="2"/>
  <c r="AW156" i="2"/>
  <c r="Z147" i="2"/>
  <c r="Y191" i="2"/>
  <c r="Z152" i="2"/>
  <c r="Y196" i="2"/>
  <c r="Z151" i="2"/>
  <c r="Y195" i="2"/>
  <c r="AA144" i="2"/>
  <c r="Y189" i="2"/>
  <c r="Y182" i="2"/>
  <c r="Y183" i="2" s="1"/>
  <c r="X140" i="2"/>
  <c r="X9" i="6" s="1"/>
  <c r="X179" i="2"/>
  <c r="P57" i="6"/>
  <c r="Y178" i="2"/>
  <c r="Y148" i="2"/>
  <c r="Y143" i="2" s="1"/>
  <c r="Y187" i="2" s="1"/>
  <c r="X192" i="2"/>
  <c r="Y153" i="2"/>
  <c r="X197" i="2"/>
  <c r="Z146" i="2"/>
  <c r="Y190" i="2"/>
  <c r="V57" i="6"/>
  <c r="T57" i="6"/>
  <c r="R57" i="6"/>
  <c r="AW165" i="2"/>
  <c r="AW137" i="2"/>
  <c r="AW134" i="2"/>
  <c r="BA132" i="2"/>
  <c r="X70" i="2"/>
  <c r="X174" i="2"/>
  <c r="W174" i="2"/>
  <c r="W70" i="2"/>
  <c r="S57" i="6"/>
  <c r="O269" i="2"/>
  <c r="V62" i="6"/>
  <c r="O57" i="6"/>
  <c r="X415" i="2"/>
  <c r="X54" i="6"/>
  <c r="U57" i="6"/>
  <c r="AR269" i="2"/>
  <c r="BD269" i="2"/>
  <c r="Q57" i="6"/>
  <c r="N57" i="6"/>
  <c r="X4" i="6"/>
  <c r="X4" i="7"/>
  <c r="W4" i="6"/>
  <c r="W4" i="7"/>
  <c r="P62" i="6"/>
  <c r="Q62" i="6"/>
  <c r="AS319" i="2"/>
  <c r="AQ269" i="2"/>
  <c r="R62" i="6"/>
  <c r="O62" i="6"/>
  <c r="AW319" i="2"/>
  <c r="S62" i="6"/>
  <c r="N62" i="6"/>
  <c r="S269" i="2"/>
  <c r="AX2" i="2"/>
  <c r="AW5" i="2"/>
  <c r="W62" i="6"/>
  <c r="Y382" i="2"/>
  <c r="Y423" i="2" s="1"/>
  <c r="Y363" i="2"/>
  <c r="Z363" i="2" s="1"/>
  <c r="X60" i="6"/>
  <c r="Y134" i="2"/>
  <c r="Y8" i="6"/>
  <c r="E34" i="3"/>
  <c r="E35" i="3" s="1"/>
  <c r="E36" i="3" s="1"/>
  <c r="E37" i="3" s="1"/>
  <c r="E38" i="3" s="1"/>
  <c r="E39" i="3" s="1"/>
  <c r="E40" i="3" s="1"/>
  <c r="E41" i="3" s="1"/>
  <c r="BD268" i="2"/>
  <c r="AZ269" i="2"/>
  <c r="AX269" i="2"/>
  <c r="AW231" i="2"/>
  <c r="AR268" i="2"/>
  <c r="X137" i="2"/>
  <c r="BE269" i="2"/>
  <c r="BA269" i="2"/>
  <c r="AS231" i="2"/>
  <c r="AQ268" i="2"/>
  <c r="BC269" i="2"/>
  <c r="BB269" i="2"/>
  <c r="AU269" i="2"/>
  <c r="AV269" i="2"/>
  <c r="AP269" i="2"/>
  <c r="AT269" i="2"/>
  <c r="AY269" i="2"/>
  <c r="Y132" i="2"/>
  <c r="Y135" i="2"/>
  <c r="Z308" i="2"/>
  <c r="Y139" i="2"/>
  <c r="AC142" i="2"/>
  <c r="AC156" i="2"/>
  <c r="AC132" i="2"/>
  <c r="Y370" i="2"/>
  <c r="Y422" i="2" s="1"/>
  <c r="X422" i="2"/>
  <c r="X414" i="2"/>
  <c r="X238" i="2"/>
  <c r="X413" i="2"/>
  <c r="AS139" i="2"/>
  <c r="AW142" i="2"/>
  <c r="AW261" i="2" s="1"/>
  <c r="AW281" i="2"/>
  <c r="AW132" i="2"/>
  <c r="AS280" i="2"/>
  <c r="AS134" i="2"/>
  <c r="AS137" i="2"/>
  <c r="AS142" i="2"/>
  <c r="AS261" i="2" s="1"/>
  <c r="AS156" i="2"/>
  <c r="Y441" i="2"/>
  <c r="Y436" i="2" s="1"/>
  <c r="X319" i="2"/>
  <c r="X421" i="2" s="1"/>
  <c r="Z350" i="2"/>
  <c r="Z233" i="2"/>
  <c r="Z232" i="2" s="1"/>
  <c r="X293" i="2"/>
  <c r="U269" i="2"/>
  <c r="T269" i="2"/>
  <c r="V269" i="2"/>
  <c r="Q269" i="2"/>
  <c r="W269" i="2"/>
  <c r="P269" i="2"/>
  <c r="Q268" i="2"/>
  <c r="N269" i="2"/>
  <c r="Z145" i="2"/>
  <c r="R269" i="2"/>
  <c r="N268" i="2"/>
  <c r="P280" i="2"/>
  <c r="S268" i="2"/>
  <c r="O268" i="2"/>
  <c r="O280" i="2"/>
  <c r="T280" i="2"/>
  <c r="N280" i="2"/>
  <c r="W9" i="2"/>
  <c r="W218" i="2"/>
  <c r="W402" i="2"/>
  <c r="W301" i="2"/>
  <c r="W130" i="2"/>
  <c r="X9" i="2"/>
  <c r="X301" i="2"/>
  <c r="X130" i="2"/>
  <c r="X402" i="2"/>
  <c r="X218" i="2"/>
  <c r="U6" i="2"/>
  <c r="V6" i="2"/>
  <c r="AW6" i="2"/>
  <c r="AV2" i="2"/>
  <c r="T6" i="2"/>
  <c r="X281" i="2" l="1"/>
  <c r="AD141" i="2"/>
  <c r="X141" i="2"/>
  <c r="X181" i="2"/>
  <c r="X180" i="2"/>
  <c r="AD180" i="2"/>
  <c r="Y179" i="2"/>
  <c r="Y136" i="2"/>
  <c r="AE136" i="2"/>
  <c r="X275" i="2"/>
  <c r="Z263" i="2"/>
  <c r="Z276" i="2" s="1"/>
  <c r="Y283" i="2"/>
  <c r="X282" i="2"/>
  <c r="X410" i="2"/>
  <c r="X405" i="2" s="1"/>
  <c r="X292" i="2"/>
  <c r="X325" i="2" s="1"/>
  <c r="Y263" i="2"/>
  <c r="Y276" i="2" s="1"/>
  <c r="AA220" i="2"/>
  <c r="Z221" i="2"/>
  <c r="Z228" i="2" s="1"/>
  <c r="Z188" i="2"/>
  <c r="AW268" i="2"/>
  <c r="AS268" i="2"/>
  <c r="AC301" i="2"/>
  <c r="AC402" i="2"/>
  <c r="AC218" i="2"/>
  <c r="AC130" i="2"/>
  <c r="AC70" i="2"/>
  <c r="Z2" i="2"/>
  <c r="AD2" i="2"/>
  <c r="AD6" i="2" s="1"/>
  <c r="Y6" i="2"/>
  <c r="AA36" i="8"/>
  <c r="X22" i="8" s="1"/>
  <c r="AA55" i="8"/>
  <c r="X6" i="8"/>
  <c r="Y2" i="8"/>
  <c r="W17" i="8"/>
  <c r="W95" i="8"/>
  <c r="W69" i="8"/>
  <c r="W121" i="8"/>
  <c r="W43" i="8"/>
  <c r="X236" i="2"/>
  <c r="X257" i="2" s="1"/>
  <c r="X184" i="2"/>
  <c r="X19" i="8"/>
  <c r="X45" i="8" s="1"/>
  <c r="X71" i="8" s="1"/>
  <c r="X97" i="8" s="1"/>
  <c r="X123" i="8" s="1"/>
  <c r="Y123" i="8" s="1"/>
  <c r="Y125" i="8" s="1"/>
  <c r="X66" i="2"/>
  <c r="Y278" i="2"/>
  <c r="Y277" i="2"/>
  <c r="Z358" i="2"/>
  <c r="Z313" i="2"/>
  <c r="Z175" i="2"/>
  <c r="Z176" i="2" s="1"/>
  <c r="Y228" i="2"/>
  <c r="AA146" i="2"/>
  <c r="Z190" i="2"/>
  <c r="Z148" i="2"/>
  <c r="Z143" i="2" s="1"/>
  <c r="Z187" i="2" s="1"/>
  <c r="Y192" i="2"/>
  <c r="AA151" i="2"/>
  <c r="Z195" i="2"/>
  <c r="AA147" i="2"/>
  <c r="Z191" i="2"/>
  <c r="Z177" i="2"/>
  <c r="AA145" i="2"/>
  <c r="Z189" i="2"/>
  <c r="Z153" i="2"/>
  <c r="Y197" i="2"/>
  <c r="Z182" i="2"/>
  <c r="AB144" i="2"/>
  <c r="AA188" i="2"/>
  <c r="AA152" i="2"/>
  <c r="Z196" i="2"/>
  <c r="X154" i="2"/>
  <c r="X142" i="2"/>
  <c r="AA150" i="2"/>
  <c r="AA272" i="2" s="1"/>
  <c r="AA273" i="2" s="1"/>
  <c r="Z194" i="2"/>
  <c r="T4" i="6"/>
  <c r="T70" i="2"/>
  <c r="T174" i="2"/>
  <c r="V4" i="6"/>
  <c r="V70" i="2"/>
  <c r="V174" i="2"/>
  <c r="U4" i="6"/>
  <c r="U70" i="2"/>
  <c r="U174" i="2"/>
  <c r="AY2" i="2"/>
  <c r="AX5" i="2"/>
  <c r="AU2" i="2"/>
  <c r="AV5" i="2"/>
  <c r="E42" i="3"/>
  <c r="Z382" i="2"/>
  <c r="Z423" i="2" s="1"/>
  <c r="Z453" i="2"/>
  <c r="Z60" i="6"/>
  <c r="Y453" i="2"/>
  <c r="Y60" i="6"/>
  <c r="AA308" i="2"/>
  <c r="AA263" i="2" s="1"/>
  <c r="Z8" i="6"/>
  <c r="AW173" i="2"/>
  <c r="AW69" i="2"/>
  <c r="AW174" i="2"/>
  <c r="AW70" i="2"/>
  <c r="AW269" i="2"/>
  <c r="AS269" i="2"/>
  <c r="Y241" i="2"/>
  <c r="Z132" i="2"/>
  <c r="Z134" i="2"/>
  <c r="Z139" i="2"/>
  <c r="Z135" i="2"/>
  <c r="Z136" i="2" s="1"/>
  <c r="Y137" i="2"/>
  <c r="Y140" i="2"/>
  <c r="Y9" i="6" s="1"/>
  <c r="Y238" i="2"/>
  <c r="Z241" i="2" s="1"/>
  <c r="Y227" i="2"/>
  <c r="Y413" i="2"/>
  <c r="Y237" i="2"/>
  <c r="X416" i="2"/>
  <c r="Y319" i="2"/>
  <c r="Z441" i="2"/>
  <c r="Z436" i="2" s="1"/>
  <c r="Z370" i="2"/>
  <c r="Z422" i="2" s="1"/>
  <c r="AA350" i="2"/>
  <c r="AA363" i="2"/>
  <c r="X412" i="2"/>
  <c r="X240" i="2"/>
  <c r="X239" i="2" s="1"/>
  <c r="AA233" i="2"/>
  <c r="AA232" i="2" s="1"/>
  <c r="T9" i="2"/>
  <c r="T301" i="2"/>
  <c r="T402" i="2"/>
  <c r="T130" i="2"/>
  <c r="T218" i="2"/>
  <c r="V9" i="2"/>
  <c r="V130" i="2"/>
  <c r="V402" i="2"/>
  <c r="V218" i="2"/>
  <c r="V301" i="2"/>
  <c r="U9" i="2"/>
  <c r="U402" i="2"/>
  <c r="U218" i="2"/>
  <c r="U130" i="2"/>
  <c r="U301" i="2"/>
  <c r="AW8" i="2"/>
  <c r="AW300" i="2"/>
  <c r="AW401" i="2"/>
  <c r="AW129" i="2"/>
  <c r="AW217" i="2"/>
  <c r="AW9" i="2"/>
  <c r="AW402" i="2"/>
  <c r="AW218" i="2"/>
  <c r="AW130" i="2"/>
  <c r="AW301" i="2"/>
  <c r="AV6" i="2"/>
  <c r="S6" i="2"/>
  <c r="X261" i="2" l="1"/>
  <c r="X34" i="6" s="1"/>
  <c r="X10" i="6"/>
  <c r="Z227" i="2"/>
  <c r="Z238" i="2"/>
  <c r="AA241" i="2" s="1"/>
  <c r="X279" i="2"/>
  <c r="X280" i="2" s="1"/>
  <c r="X186" i="2"/>
  <c r="X185" i="2"/>
  <c r="AD185" i="2"/>
  <c r="Y181" i="2"/>
  <c r="Y180" i="2"/>
  <c r="AE180" i="2"/>
  <c r="X156" i="2"/>
  <c r="X155" i="2"/>
  <c r="AD155" i="2"/>
  <c r="Y281" i="2"/>
  <c r="AE141" i="2"/>
  <c r="Y141" i="2"/>
  <c r="Z237" i="2"/>
  <c r="Z240" i="2" s="1"/>
  <c r="Z239" i="2" s="1"/>
  <c r="Z455" i="2" s="1"/>
  <c r="Y275" i="2"/>
  <c r="X291" i="2"/>
  <c r="X324" i="2"/>
  <c r="Z283" i="2"/>
  <c r="Y292" i="2"/>
  <c r="Y325" i="2" s="1"/>
  <c r="Y410" i="2"/>
  <c r="Y282" i="2"/>
  <c r="Z264" i="2"/>
  <c r="Z277" i="2" s="1"/>
  <c r="Z265" i="2"/>
  <c r="Z278" i="2" s="1"/>
  <c r="AB220" i="2"/>
  <c r="AB221" i="2" s="1"/>
  <c r="AB238" i="2" s="1"/>
  <c r="AA221" i="2"/>
  <c r="AA228" i="2" s="1"/>
  <c r="AB188" i="2"/>
  <c r="Z178" i="2"/>
  <c r="AB22" i="8"/>
  <c r="AC24" i="8"/>
  <c r="Z22" i="8"/>
  <c r="AD301" i="2"/>
  <c r="AD174" i="2"/>
  <c r="AD70" i="2"/>
  <c r="AD9" i="2"/>
  <c r="AD130" i="2"/>
  <c r="AD218" i="2"/>
  <c r="AD402" i="2"/>
  <c r="AA2" i="2"/>
  <c r="AE2" i="2"/>
  <c r="AE6" i="2" s="1"/>
  <c r="Z6" i="2"/>
  <c r="AC22" i="8"/>
  <c r="Y70" i="2"/>
  <c r="Y130" i="2"/>
  <c r="Y402" i="2"/>
  <c r="Y174" i="2"/>
  <c r="Y4" i="6"/>
  <c r="Y218" i="2"/>
  <c r="Y4" i="7"/>
  <c r="Y9" i="2"/>
  <c r="Y301" i="2"/>
  <c r="AA22" i="8"/>
  <c r="Y22" i="8"/>
  <c r="AA81" i="8"/>
  <c r="AA62" i="8"/>
  <c r="Z2" i="8"/>
  <c r="Y6" i="8"/>
  <c r="X95" i="8"/>
  <c r="X17" i="8"/>
  <c r="X69" i="8"/>
  <c r="X121" i="8"/>
  <c r="X43" i="8"/>
  <c r="Z183" i="2"/>
  <c r="Y184" i="2"/>
  <c r="Y19" i="8"/>
  <c r="Y45" i="8" s="1"/>
  <c r="Y71" i="8" s="1"/>
  <c r="Y97" i="8" s="1"/>
  <c r="Z97" i="8" s="1"/>
  <c r="Z99" i="8" s="1"/>
  <c r="Y66" i="2"/>
  <c r="AA276" i="2"/>
  <c r="AA313" i="2"/>
  <c r="AA264" i="2" s="1"/>
  <c r="AA358" i="2"/>
  <c r="X159" i="2"/>
  <c r="X198" i="2"/>
  <c r="AA153" i="2"/>
  <c r="Z197" i="2"/>
  <c r="AB145" i="2"/>
  <c r="AA189" i="2"/>
  <c r="AB147" i="2"/>
  <c r="AB191" i="2" s="1"/>
  <c r="AA191" i="2"/>
  <c r="AA148" i="2"/>
  <c r="AA143" i="2" s="1"/>
  <c r="AA187" i="2" s="1"/>
  <c r="Z192" i="2"/>
  <c r="AA135" i="2"/>
  <c r="AA175" i="2"/>
  <c r="Z140" i="2"/>
  <c r="Z9" i="6" s="1"/>
  <c r="Z179" i="2"/>
  <c r="AB150" i="2"/>
  <c r="AB272" i="2" s="1"/>
  <c r="AB273" i="2" s="1"/>
  <c r="AA194" i="2"/>
  <c r="AB152" i="2"/>
  <c r="AB196" i="2" s="1"/>
  <c r="AA196" i="2"/>
  <c r="AB182" i="2"/>
  <c r="AA182" i="2"/>
  <c r="AA177" i="2"/>
  <c r="AB151" i="2"/>
  <c r="AB195" i="2" s="1"/>
  <c r="AA195" i="2"/>
  <c r="AB146" i="2"/>
  <c r="AB190" i="2" s="1"/>
  <c r="AA190" i="2"/>
  <c r="S4" i="6"/>
  <c r="S174" i="2"/>
  <c r="S70" i="2"/>
  <c r="Y54" i="6"/>
  <c r="Y415" i="2"/>
  <c r="AA139" i="2"/>
  <c r="AA132" i="2"/>
  <c r="AA134" i="2"/>
  <c r="AT2" i="2"/>
  <c r="AU5" i="2"/>
  <c r="AZ2" i="2"/>
  <c r="AY5" i="2"/>
  <c r="AA382" i="2"/>
  <c r="AA423" i="2" s="1"/>
  <c r="AA453" i="2"/>
  <c r="AA60" i="6"/>
  <c r="AB308" i="2"/>
  <c r="AB263" i="2" s="1"/>
  <c r="AA8" i="6"/>
  <c r="AV174" i="2"/>
  <c r="AV70" i="2"/>
  <c r="AV173" i="2"/>
  <c r="AV69" i="2"/>
  <c r="Z137" i="2"/>
  <c r="Y142" i="2"/>
  <c r="Y10" i="6" s="1"/>
  <c r="Y236" i="2"/>
  <c r="Y414" i="2"/>
  <c r="Y421" i="2"/>
  <c r="Y416" i="2" s="1"/>
  <c r="AA441" i="2"/>
  <c r="AA436" i="2" s="1"/>
  <c r="Y240" i="2"/>
  <c r="Y239" i="2" s="1"/>
  <c r="Y455" i="2" s="1"/>
  <c r="AB363" i="2"/>
  <c r="X455" i="2"/>
  <c r="AB350" i="2"/>
  <c r="AB441" i="2" s="1"/>
  <c r="AB436" i="2" s="1"/>
  <c r="Z319" i="2"/>
  <c r="AA370" i="2"/>
  <c r="AA422" i="2" s="1"/>
  <c r="Z54" i="6"/>
  <c r="AB233" i="2"/>
  <c r="AB232" i="2" s="1"/>
  <c r="Z415" i="2"/>
  <c r="S9" i="2"/>
  <c r="S218" i="2"/>
  <c r="S402" i="2"/>
  <c r="S301" i="2"/>
  <c r="S130" i="2"/>
  <c r="AV8" i="2"/>
  <c r="AV217" i="2"/>
  <c r="AV300" i="2"/>
  <c r="AV401" i="2"/>
  <c r="AV129" i="2"/>
  <c r="AV9" i="2"/>
  <c r="AV301" i="2"/>
  <c r="AV402" i="2"/>
  <c r="AV130" i="2"/>
  <c r="AV218" i="2"/>
  <c r="AU6" i="2"/>
  <c r="R6" i="2"/>
  <c r="Y279" i="2" l="1"/>
  <c r="Z236" i="2"/>
  <c r="Z257" i="2" s="1"/>
  <c r="X20" i="8"/>
  <c r="X46" i="8" s="1"/>
  <c r="X72" i="8" s="1"/>
  <c r="X98" i="8" s="1"/>
  <c r="X124" i="8" s="1"/>
  <c r="Y124" i="8" s="1"/>
  <c r="X160" i="2"/>
  <c r="AD160" i="2"/>
  <c r="X161" i="2"/>
  <c r="Y186" i="2"/>
  <c r="Y185" i="2"/>
  <c r="AE185" i="2"/>
  <c r="X200" i="2"/>
  <c r="X199" i="2"/>
  <c r="AD199" i="2"/>
  <c r="Z181" i="2"/>
  <c r="Z180" i="2"/>
  <c r="AA179" i="2"/>
  <c r="AA180" i="2" s="1"/>
  <c r="AA136" i="2"/>
  <c r="Z281" i="2"/>
  <c r="Z141" i="2"/>
  <c r="AA237" i="2"/>
  <c r="AA240" i="2" s="1"/>
  <c r="AA239" i="2" s="1"/>
  <c r="AA455" i="2" s="1"/>
  <c r="AB228" i="2"/>
  <c r="AB227" i="2"/>
  <c r="AA227" i="2"/>
  <c r="AA238" i="2"/>
  <c r="AB241" i="2" s="1"/>
  <c r="Z275" i="2"/>
  <c r="AA283" i="2"/>
  <c r="Z282" i="2"/>
  <c r="Z292" i="2"/>
  <c r="Z325" i="2" s="1"/>
  <c r="Z410" i="2"/>
  <c r="AA277" i="2"/>
  <c r="X55" i="6"/>
  <c r="X426" i="2"/>
  <c r="AB276" i="2"/>
  <c r="AA265" i="2"/>
  <c r="Y324" i="2"/>
  <c r="AA183" i="2"/>
  <c r="AB194" i="2"/>
  <c r="AB2" i="2"/>
  <c r="AB6" i="2" s="1"/>
  <c r="AA6" i="2"/>
  <c r="Z4" i="7"/>
  <c r="Z402" i="2"/>
  <c r="Z218" i="2"/>
  <c r="Z130" i="2"/>
  <c r="Z174" i="2"/>
  <c r="Z4" i="6"/>
  <c r="Z70" i="2"/>
  <c r="Z9" i="2"/>
  <c r="Z301" i="2"/>
  <c r="AE130" i="2"/>
  <c r="AE301" i="2"/>
  <c r="AE218" i="2"/>
  <c r="AE70" i="2"/>
  <c r="AE174" i="2"/>
  <c r="AE402" i="2"/>
  <c r="AE9" i="2"/>
  <c r="X48" i="8"/>
  <c r="Z48" i="8"/>
  <c r="AB48" i="8"/>
  <c r="AA48" i="8"/>
  <c r="AB50" i="8"/>
  <c r="Y48" i="8"/>
  <c r="AA107" i="8"/>
  <c r="AA88" i="8"/>
  <c r="Y121" i="8"/>
  <c r="Y69" i="8"/>
  <c r="Y43" i="8"/>
  <c r="Y95" i="8"/>
  <c r="Y17" i="8"/>
  <c r="Z6" i="8"/>
  <c r="AA2" i="8"/>
  <c r="Z184" i="2"/>
  <c r="Z19" i="8"/>
  <c r="Z45" i="8" s="1"/>
  <c r="Z71" i="8" s="1"/>
  <c r="AA71" i="8" s="1"/>
  <c r="AA73" i="8" s="1"/>
  <c r="Z66" i="2"/>
  <c r="AA278" i="2"/>
  <c r="AB177" i="2"/>
  <c r="AB358" i="2"/>
  <c r="AB313" i="2"/>
  <c r="AA176" i="2"/>
  <c r="AA137" i="2"/>
  <c r="AA140" i="2"/>
  <c r="AA9" i="6" s="1"/>
  <c r="Y412" i="2"/>
  <c r="AB132" i="2"/>
  <c r="AB175" i="2"/>
  <c r="AB148" i="2"/>
  <c r="AB192" i="2" s="1"/>
  <c r="AA192" i="2"/>
  <c r="AB189" i="2"/>
  <c r="X203" i="2"/>
  <c r="X12" i="7"/>
  <c r="X21" i="7" s="1"/>
  <c r="X404" i="2"/>
  <c r="Z142" i="2"/>
  <c r="AA178" i="2"/>
  <c r="AB153" i="2"/>
  <c r="AB197" i="2" s="1"/>
  <c r="AA197" i="2"/>
  <c r="R4" i="6"/>
  <c r="R70" i="2"/>
  <c r="R174" i="2"/>
  <c r="Y257" i="2"/>
  <c r="AB134" i="2"/>
  <c r="AB135" i="2"/>
  <c r="AB136" i="2" s="1"/>
  <c r="BA2" i="2"/>
  <c r="AZ5" i="2"/>
  <c r="AS2" i="2"/>
  <c r="AT5" i="2"/>
  <c r="AT217" i="2" s="1"/>
  <c r="AB382" i="2"/>
  <c r="AB423" i="2" s="1"/>
  <c r="AB453" i="2"/>
  <c r="AB60" i="6"/>
  <c r="Y261" i="2"/>
  <c r="Y34" i="6" s="1"/>
  <c r="AB8" i="6"/>
  <c r="AB139" i="2"/>
  <c r="AU174" i="2"/>
  <c r="AU70" i="2"/>
  <c r="AU173" i="2"/>
  <c r="AU69" i="2"/>
  <c r="AB237" i="2"/>
  <c r="AB236" i="2" s="1"/>
  <c r="Z413" i="2"/>
  <c r="Z421" i="2"/>
  <c r="Z416" i="2" s="1"/>
  <c r="Z414" i="2"/>
  <c r="Y293" i="2"/>
  <c r="Y411" i="2"/>
  <c r="Y405" i="2" s="1"/>
  <c r="AA54" i="6"/>
  <c r="AA319" i="2"/>
  <c r="AB370" i="2"/>
  <c r="AB422" i="2" s="1"/>
  <c r="AA415" i="2"/>
  <c r="AU8" i="2"/>
  <c r="AU129" i="2"/>
  <c r="AU300" i="2"/>
  <c r="AU401" i="2"/>
  <c r="AU217" i="2"/>
  <c r="AU9" i="2"/>
  <c r="AU218" i="2"/>
  <c r="AU301" i="2"/>
  <c r="AU402" i="2"/>
  <c r="AU130" i="2"/>
  <c r="R9" i="2"/>
  <c r="R130" i="2"/>
  <c r="R301" i="2"/>
  <c r="R402" i="2"/>
  <c r="R218" i="2"/>
  <c r="AT6" i="2"/>
  <c r="Q6" i="2"/>
  <c r="Z261" i="2" l="1"/>
  <c r="Z34" i="6" s="1"/>
  <c r="Z10" i="6"/>
  <c r="Y280" i="2"/>
  <c r="AA181" i="2"/>
  <c r="Z279" i="2"/>
  <c r="X204" i="2"/>
  <c r="X205" i="2"/>
  <c r="AD204" i="2"/>
  <c r="AA281" i="2"/>
  <c r="AA141" i="2"/>
  <c r="Z186" i="2"/>
  <c r="Z185" i="2"/>
  <c r="AA236" i="2"/>
  <c r="AA257" i="2" s="1"/>
  <c r="AA275" i="2"/>
  <c r="AB264" i="2"/>
  <c r="AB277" i="2" s="1"/>
  <c r="Y55" i="6"/>
  <c r="Y426" i="2"/>
  <c r="Z324" i="2"/>
  <c r="AB283" i="2"/>
  <c r="AA410" i="2"/>
  <c r="AA282" i="2"/>
  <c r="AA292" i="2"/>
  <c r="AA325" i="2" s="1"/>
  <c r="AB265" i="2"/>
  <c r="AB278" i="2" s="1"/>
  <c r="AB143" i="2"/>
  <c r="AB187" i="2" s="1"/>
  <c r="AA4" i="6"/>
  <c r="AA301" i="2"/>
  <c r="AA402" i="2"/>
  <c r="AA174" i="2"/>
  <c r="AA4" i="7"/>
  <c r="AA218" i="2"/>
  <c r="AA70" i="2"/>
  <c r="AA9" i="2"/>
  <c r="AA130" i="2"/>
  <c r="AB70" i="2"/>
  <c r="AB130" i="2"/>
  <c r="AB9" i="2"/>
  <c r="AB174" i="2"/>
  <c r="AB218" i="2"/>
  <c r="AB402" i="2"/>
  <c r="AB4" i="6"/>
  <c r="AB301" i="2"/>
  <c r="AB4" i="7"/>
  <c r="AA133" i="8"/>
  <c r="AA140" i="8" s="1"/>
  <c r="AA114" i="8"/>
  <c r="Z74" i="8"/>
  <c r="AA74" i="8"/>
  <c r="X74" i="8"/>
  <c r="AA76" i="8"/>
  <c r="Y74" i="8"/>
  <c r="AA6" i="8"/>
  <c r="AB2" i="8"/>
  <c r="Z95" i="8"/>
  <c r="Z69" i="8"/>
  <c r="Z17" i="8"/>
  <c r="Z43" i="8"/>
  <c r="AA184" i="2"/>
  <c r="AA19" i="8"/>
  <c r="AA45" i="8" s="1"/>
  <c r="AB45" i="8" s="1"/>
  <c r="AB47" i="8" s="1"/>
  <c r="AA66" i="2"/>
  <c r="AA142" i="2"/>
  <c r="AB176" i="2"/>
  <c r="AB183" i="2"/>
  <c r="AB140" i="2"/>
  <c r="AB9" i="6" s="1"/>
  <c r="AB179" i="2"/>
  <c r="X40" i="7"/>
  <c r="X29" i="7" s="1"/>
  <c r="X22" i="7"/>
  <c r="AB178" i="2"/>
  <c r="Q4" i="6"/>
  <c r="Q70" i="2"/>
  <c r="Q174" i="2"/>
  <c r="AB137" i="2"/>
  <c r="AT129" i="2"/>
  <c r="AT8" i="2"/>
  <c r="AB257" i="2"/>
  <c r="AT401" i="2"/>
  <c r="AT69" i="2"/>
  <c r="AR2" i="2"/>
  <c r="AS5" i="2"/>
  <c r="AS6" i="2"/>
  <c r="AT300" i="2"/>
  <c r="AT173" i="2"/>
  <c r="BB2" i="2"/>
  <c r="BA5" i="2"/>
  <c r="AT174" i="2"/>
  <c r="AT70" i="2"/>
  <c r="AB240" i="2"/>
  <c r="AB239" i="2" s="1"/>
  <c r="AB455" i="2" s="1"/>
  <c r="Z412" i="2"/>
  <c r="AA413" i="2"/>
  <c r="AA421" i="2"/>
  <c r="AA416" i="2" s="1"/>
  <c r="AA414" i="2"/>
  <c r="Y291" i="2"/>
  <c r="AB413" i="2"/>
  <c r="AB319" i="2"/>
  <c r="AB415" i="2"/>
  <c r="Q9" i="2"/>
  <c r="Q402" i="2"/>
  <c r="Q130" i="2"/>
  <c r="Q218" i="2"/>
  <c r="Q301" i="2"/>
  <c r="AT9" i="2"/>
  <c r="AT130" i="2"/>
  <c r="AT301" i="2"/>
  <c r="AT402" i="2"/>
  <c r="AT218" i="2"/>
  <c r="P6" i="2"/>
  <c r="AA261" i="2" l="1"/>
  <c r="AA34" i="6" s="1"/>
  <c r="AA10" i="6"/>
  <c r="AA279" i="2"/>
  <c r="AA186" i="2"/>
  <c r="AA185" i="2"/>
  <c r="AB181" i="2"/>
  <c r="AB180" i="2"/>
  <c r="AB281" i="2"/>
  <c r="AB141" i="2"/>
  <c r="AB275" i="2"/>
  <c r="Z55" i="6"/>
  <c r="Z426" i="2"/>
  <c r="AA324" i="2"/>
  <c r="AB282" i="2"/>
  <c r="AB410" i="2"/>
  <c r="AB292" i="2"/>
  <c r="AB325" i="2" s="1"/>
  <c r="AB324" i="2" s="1"/>
  <c r="AB55" i="6" s="1"/>
  <c r="Y100" i="8"/>
  <c r="X100" i="8"/>
  <c r="Z100" i="8"/>
  <c r="Z102" i="8"/>
  <c r="Y126" i="8"/>
  <c r="X126" i="8"/>
  <c r="Y128" i="8"/>
  <c r="AB6" i="8"/>
  <c r="AC2" i="8"/>
  <c r="AC6" i="8" s="1"/>
  <c r="AC17" i="8" s="1"/>
  <c r="AA69" i="8"/>
  <c r="AA43" i="8"/>
  <c r="AA17" i="8"/>
  <c r="AB184" i="2"/>
  <c r="AB19" i="8"/>
  <c r="AC19" i="8" s="1"/>
  <c r="AC21" i="8" s="1"/>
  <c r="AB66" i="2"/>
  <c r="AB142" i="2"/>
  <c r="X23" i="7"/>
  <c r="X24" i="7" s="1"/>
  <c r="X26" i="7" s="1"/>
  <c r="X8" i="7" s="1"/>
  <c r="X6" i="7" s="1"/>
  <c r="X163" i="2" s="1"/>
  <c r="X49" i="7"/>
  <c r="X63" i="7" s="1"/>
  <c r="Y34" i="7" s="1"/>
  <c r="X53" i="7"/>
  <c r="X67" i="7" s="1"/>
  <c r="Y38" i="7" s="1"/>
  <c r="X52" i="7"/>
  <c r="X66" i="7" s="1"/>
  <c r="Y37" i="7" s="1"/>
  <c r="X46" i="7"/>
  <c r="X50" i="7"/>
  <c r="X64" i="7" s="1"/>
  <c r="Y35" i="7" s="1"/>
  <c r="X54" i="7"/>
  <c r="X68" i="7" s="1"/>
  <c r="Y39" i="7" s="1"/>
  <c r="X48" i="7"/>
  <c r="X62" i="7" s="1"/>
  <c r="Y33" i="7" s="1"/>
  <c r="X51" i="7"/>
  <c r="X65" i="7" s="1"/>
  <c r="Y36" i="7" s="1"/>
  <c r="X47" i="7"/>
  <c r="X61" i="7" s="1"/>
  <c r="Y32" i="7" s="1"/>
  <c r="P4" i="6"/>
  <c r="P70" i="2"/>
  <c r="P174" i="2"/>
  <c r="BB6" i="2"/>
  <c r="BB5" i="2"/>
  <c r="BC2" i="2"/>
  <c r="AS300" i="2"/>
  <c r="AS8" i="2"/>
  <c r="AS173" i="2"/>
  <c r="AS129" i="2"/>
  <c r="AS69" i="2"/>
  <c r="AS401" i="2"/>
  <c r="AS217" i="2"/>
  <c r="AQ2" i="2"/>
  <c r="AR5" i="2"/>
  <c r="AR6" i="2"/>
  <c r="AS218" i="2"/>
  <c r="AS174" i="2"/>
  <c r="AS9" i="2"/>
  <c r="AS301" i="2"/>
  <c r="AS70" i="2"/>
  <c r="AS402" i="2"/>
  <c r="AS130" i="2"/>
  <c r="AB414" i="2"/>
  <c r="AB412" i="2" s="1"/>
  <c r="AB54" i="6"/>
  <c r="AA412" i="2"/>
  <c r="AB421" i="2"/>
  <c r="AB416" i="2" s="1"/>
  <c r="Z293" i="2"/>
  <c r="P9" i="2"/>
  <c r="P301" i="2"/>
  <c r="P130" i="2"/>
  <c r="P402" i="2"/>
  <c r="P218" i="2"/>
  <c r="O6" i="2"/>
  <c r="AB261" i="2" l="1"/>
  <c r="AB34" i="6" s="1"/>
  <c r="AB10" i="6"/>
  <c r="AB279" i="2"/>
  <c r="AB186" i="2"/>
  <c r="AB185" i="2"/>
  <c r="AA55" i="6"/>
  <c r="AA426" i="2"/>
  <c r="AB426" i="2"/>
  <c r="AB43" i="8"/>
  <c r="AB17" i="8"/>
  <c r="X43" i="7"/>
  <c r="X60" i="7"/>
  <c r="Y31" i="7" s="1"/>
  <c r="X207" i="2"/>
  <c r="X162" i="2"/>
  <c r="O4" i="6"/>
  <c r="O174" i="2"/>
  <c r="O70" i="2"/>
  <c r="AR69" i="2"/>
  <c r="AR300" i="2"/>
  <c r="AR173" i="2"/>
  <c r="AR401" i="2"/>
  <c r="AR8" i="2"/>
  <c r="AR129" i="2"/>
  <c r="AR217" i="2"/>
  <c r="BB217" i="2"/>
  <c r="BB173" i="2"/>
  <c r="BB8" i="2"/>
  <c r="BB300" i="2"/>
  <c r="BB69" i="2"/>
  <c r="BB401" i="2"/>
  <c r="BB129" i="2"/>
  <c r="AP2" i="2"/>
  <c r="AO2" i="2" s="1"/>
  <c r="AQ5" i="2"/>
  <c r="AQ6" i="2"/>
  <c r="BD2" i="2"/>
  <c r="BC5" i="2"/>
  <c r="BC6" i="2"/>
  <c r="AR70" i="2"/>
  <c r="AR301" i="2"/>
  <c r="AR174" i="2"/>
  <c r="AR9" i="2"/>
  <c r="AR218" i="2"/>
  <c r="AR130" i="2"/>
  <c r="AR402" i="2"/>
  <c r="BB301" i="2"/>
  <c r="BB174" i="2"/>
  <c r="BB402" i="2"/>
  <c r="BB70" i="2"/>
  <c r="BB9" i="2"/>
  <c r="BB218" i="2"/>
  <c r="BB130" i="2"/>
  <c r="Z291" i="2"/>
  <c r="Z411" i="2"/>
  <c r="Z405" i="2" s="1"/>
  <c r="Z280" i="2" s="1"/>
  <c r="O9" i="2"/>
  <c r="O218" i="2"/>
  <c r="O301" i="2"/>
  <c r="O402" i="2"/>
  <c r="O130" i="2"/>
  <c r="N6" i="2"/>
  <c r="AO5" i="2" l="1"/>
  <c r="AN2" i="2"/>
  <c r="AO6" i="2"/>
  <c r="X206" i="2"/>
  <c r="X369" i="2"/>
  <c r="X166" i="2"/>
  <c r="X165" i="2"/>
  <c r="X209" i="2" s="1"/>
  <c r="Y45" i="7"/>
  <c r="N4" i="6"/>
  <c r="N70" i="2"/>
  <c r="N174" i="2"/>
  <c r="BC70" i="2"/>
  <c r="BC301" i="2"/>
  <c r="BC174" i="2"/>
  <c r="BC218" i="2"/>
  <c r="BC130" i="2"/>
  <c r="BC9" i="2"/>
  <c r="BC402" i="2"/>
  <c r="BD5" i="2"/>
  <c r="BE2" i="2"/>
  <c r="BD6" i="2"/>
  <c r="AQ69" i="2"/>
  <c r="AQ8" i="2"/>
  <c r="AQ300" i="2"/>
  <c r="AQ129" i="2"/>
  <c r="AQ401" i="2"/>
  <c r="AQ173" i="2"/>
  <c r="AQ217" i="2"/>
  <c r="BC69" i="2"/>
  <c r="BC8" i="2"/>
  <c r="BC300" i="2"/>
  <c r="BC401" i="2"/>
  <c r="BC173" i="2"/>
  <c r="BC129" i="2"/>
  <c r="BC217" i="2"/>
  <c r="AP5" i="2"/>
  <c r="AP6" i="2"/>
  <c r="AQ70" i="2"/>
  <c r="AQ402" i="2"/>
  <c r="AQ301" i="2"/>
  <c r="AQ9" i="2"/>
  <c r="AQ130" i="2"/>
  <c r="AQ174" i="2"/>
  <c r="AQ218" i="2"/>
  <c r="AA293" i="2"/>
  <c r="N9" i="2"/>
  <c r="N130" i="2"/>
  <c r="N402" i="2"/>
  <c r="N218" i="2"/>
  <c r="N301" i="2"/>
  <c r="Y59" i="7" l="1"/>
  <c r="Z30" i="7" s="1"/>
  <c r="AO301" i="2"/>
  <c r="AO9" i="2"/>
  <c r="AO174" i="2"/>
  <c r="AO218" i="2"/>
  <c r="AO130" i="2"/>
  <c r="AO402" i="2"/>
  <c r="AO70" i="2"/>
  <c r="AN6" i="2"/>
  <c r="AN5" i="2"/>
  <c r="AM2" i="2"/>
  <c r="AO401" i="2"/>
  <c r="AO69" i="2"/>
  <c r="AO8" i="2"/>
  <c r="AO129" i="2"/>
  <c r="AO300" i="2"/>
  <c r="AO173" i="2"/>
  <c r="AO217" i="2"/>
  <c r="X168" i="2"/>
  <c r="X376" i="2" s="1"/>
  <c r="X271" i="2" s="1"/>
  <c r="X210" i="2"/>
  <c r="X357" i="2"/>
  <c r="X424" i="2"/>
  <c r="BD70" i="2"/>
  <c r="BD402" i="2"/>
  <c r="BD174" i="2"/>
  <c r="BD301" i="2"/>
  <c r="BD130" i="2"/>
  <c r="BD9" i="2"/>
  <c r="BD218" i="2"/>
  <c r="BD217" i="2"/>
  <c r="BD8" i="2"/>
  <c r="BD129" i="2"/>
  <c r="BD173" i="2"/>
  <c r="BD401" i="2"/>
  <c r="BD69" i="2"/>
  <c r="BD300" i="2"/>
  <c r="AP9" i="2"/>
  <c r="AP301" i="2"/>
  <c r="AP402" i="2"/>
  <c r="AP70" i="2"/>
  <c r="AP218" i="2"/>
  <c r="AP130" i="2"/>
  <c r="AP174" i="2"/>
  <c r="AP173" i="2"/>
  <c r="AP401" i="2"/>
  <c r="AP300" i="2"/>
  <c r="AP69" i="2"/>
  <c r="AP217" i="2"/>
  <c r="AP129" i="2"/>
  <c r="AP8" i="2"/>
  <c r="BE5" i="2"/>
  <c r="BE6" i="2"/>
  <c r="AA291" i="2"/>
  <c r="AA411" i="2"/>
  <c r="AA405" i="2" s="1"/>
  <c r="AA280" i="2" s="1"/>
  <c r="X258" i="2" l="1"/>
  <c r="X31" i="6" s="1"/>
  <c r="Z58" i="7"/>
  <c r="X403" i="2"/>
  <c r="AM6" i="2"/>
  <c r="AM5" i="2"/>
  <c r="AL2" i="2"/>
  <c r="AK2" i="2" s="1"/>
  <c r="AN174" i="2"/>
  <c r="AN218" i="2"/>
  <c r="AN130" i="2"/>
  <c r="AN402" i="2"/>
  <c r="AN70" i="2"/>
  <c r="AN301" i="2"/>
  <c r="AN9" i="2"/>
  <c r="AN300" i="2"/>
  <c r="AN69" i="2"/>
  <c r="AN8" i="2"/>
  <c r="AN217" i="2"/>
  <c r="AN173" i="2"/>
  <c r="AN401" i="2"/>
  <c r="AN129" i="2"/>
  <c r="X230" i="2"/>
  <c r="X229" i="2"/>
  <c r="X212" i="2"/>
  <c r="X391" i="2"/>
  <c r="X388" i="2" s="1"/>
  <c r="X387" i="2" s="1"/>
  <c r="X267" i="2" s="1"/>
  <c r="X259" i="2" s="1"/>
  <c r="BE130" i="2"/>
  <c r="BE218" i="2"/>
  <c r="BE174" i="2"/>
  <c r="BE9" i="2"/>
  <c r="BE301" i="2"/>
  <c r="BE70" i="2"/>
  <c r="BE402" i="2"/>
  <c r="BE69" i="2"/>
  <c r="BE401" i="2"/>
  <c r="BE173" i="2"/>
  <c r="BE300" i="2"/>
  <c r="BE129" i="2"/>
  <c r="BE8" i="2"/>
  <c r="BE217" i="2"/>
  <c r="AJ2" i="2" l="1"/>
  <c r="AK5" i="2"/>
  <c r="AK6" i="2"/>
  <c r="AL6" i="2"/>
  <c r="AL5" i="2"/>
  <c r="AM69" i="2"/>
  <c r="AM300" i="2"/>
  <c r="AM8" i="2"/>
  <c r="AM173" i="2"/>
  <c r="AM217" i="2"/>
  <c r="AM129" i="2"/>
  <c r="AM401" i="2"/>
  <c r="AM9" i="2"/>
  <c r="AM174" i="2"/>
  <c r="AM218" i="2"/>
  <c r="AM130" i="2"/>
  <c r="AM402" i="2"/>
  <c r="AM70" i="2"/>
  <c r="AM301" i="2"/>
  <c r="X235" i="2"/>
  <c r="X30" i="6" s="1"/>
  <c r="X61" i="6"/>
  <c r="X375" i="2"/>
  <c r="X356" i="2" s="1"/>
  <c r="X454" i="2"/>
  <c r="X445" i="2" s="1"/>
  <c r="X444" i="2" s="1"/>
  <c r="X63" i="6"/>
  <c r="AB293" i="2"/>
  <c r="AB411" i="2"/>
  <c r="AB405" i="2" s="1"/>
  <c r="AB280" i="2" s="1"/>
  <c r="AK218" i="2" l="1"/>
  <c r="AK9" i="2"/>
  <c r="AK301" i="2"/>
  <c r="AK70" i="2"/>
  <c r="AK174" i="2"/>
  <c r="AK402" i="2"/>
  <c r="AK130" i="2"/>
  <c r="AK300" i="2"/>
  <c r="AK173" i="2"/>
  <c r="AK69" i="2"/>
  <c r="AK129" i="2"/>
  <c r="AK217" i="2"/>
  <c r="AK401" i="2"/>
  <c r="AK8" i="2"/>
  <c r="AJ5" i="2"/>
  <c r="AI2" i="2"/>
  <c r="AJ6" i="2"/>
  <c r="AL69" i="2"/>
  <c r="AL300" i="2"/>
  <c r="AL8" i="2"/>
  <c r="AL173" i="2"/>
  <c r="AL401" i="2"/>
  <c r="AL129" i="2"/>
  <c r="AL217" i="2"/>
  <c r="AL130" i="2"/>
  <c r="AL402" i="2"/>
  <c r="AL70" i="2"/>
  <c r="AL301" i="2"/>
  <c r="AL9" i="2"/>
  <c r="AL174" i="2"/>
  <c r="AL218" i="2"/>
  <c r="X268" i="2"/>
  <c r="X231" i="2"/>
  <c r="X33" i="6"/>
  <c r="AB291" i="2"/>
  <c r="AI6" i="2" l="1"/>
  <c r="AI5" i="2"/>
  <c r="AH2" i="2"/>
  <c r="AJ173" i="2"/>
  <c r="AJ300" i="2"/>
  <c r="AJ8" i="2"/>
  <c r="AJ217" i="2"/>
  <c r="AJ129" i="2"/>
  <c r="AJ401" i="2"/>
  <c r="AJ69" i="2"/>
  <c r="AJ70" i="2"/>
  <c r="AJ9" i="2"/>
  <c r="AJ218" i="2"/>
  <c r="AJ301" i="2"/>
  <c r="AJ402" i="2"/>
  <c r="AJ174" i="2"/>
  <c r="AJ130" i="2"/>
  <c r="AH5" i="2" l="1"/>
  <c r="AH6" i="2"/>
  <c r="AI173" i="2"/>
  <c r="AI217" i="2"/>
  <c r="AI129" i="2"/>
  <c r="AI300" i="2"/>
  <c r="AI69" i="2"/>
  <c r="AI401" i="2"/>
  <c r="AI8" i="2"/>
  <c r="AI130" i="2"/>
  <c r="AI402" i="2"/>
  <c r="AI70" i="2"/>
  <c r="AI301" i="2"/>
  <c r="AI9" i="2"/>
  <c r="AI174" i="2"/>
  <c r="AI218" i="2"/>
  <c r="AC9" i="2"/>
  <c r="BA6" i="2"/>
  <c r="AH70" i="2" l="1"/>
  <c r="AH218" i="2"/>
  <c r="AH174" i="2"/>
  <c r="AH9" i="2"/>
  <c r="AH301" i="2"/>
  <c r="AH402" i="2"/>
  <c r="AH130" i="2"/>
  <c r="AH300" i="2"/>
  <c r="AH8" i="2"/>
  <c r="AH69" i="2"/>
  <c r="AH401" i="2"/>
  <c r="AH173" i="2"/>
  <c r="AH217" i="2"/>
  <c r="AH129" i="2"/>
  <c r="BA173" i="2"/>
  <c r="BA69" i="2"/>
  <c r="BA174" i="2"/>
  <c r="BA70" i="2"/>
  <c r="BA9" i="2"/>
  <c r="BA402" i="2"/>
  <c r="BA130" i="2"/>
  <c r="BA218" i="2"/>
  <c r="BA301" i="2"/>
  <c r="BA8" i="2"/>
  <c r="BA300" i="2"/>
  <c r="BA129" i="2"/>
  <c r="BA401" i="2"/>
  <c r="BA217" i="2"/>
  <c r="AZ6" i="2"/>
  <c r="AZ173" i="2" l="1"/>
  <c r="AZ69" i="2"/>
  <c r="AZ174" i="2"/>
  <c r="AZ70" i="2"/>
  <c r="AZ8" i="2"/>
  <c r="AZ217" i="2"/>
  <c r="AZ300" i="2"/>
  <c r="AZ401" i="2"/>
  <c r="AZ129" i="2"/>
  <c r="AZ9" i="2"/>
  <c r="AZ301" i="2"/>
  <c r="AZ130" i="2"/>
  <c r="AZ402" i="2"/>
  <c r="AZ218" i="2"/>
  <c r="AY6" i="2"/>
  <c r="AX173" i="2" l="1"/>
  <c r="AX69" i="2"/>
  <c r="AY173" i="2"/>
  <c r="AY69" i="2"/>
  <c r="AY174" i="2"/>
  <c r="AY70" i="2"/>
  <c r="AY8" i="2"/>
  <c r="AY129" i="2"/>
  <c r="AY401" i="2"/>
  <c r="AY217" i="2"/>
  <c r="AY300" i="2"/>
  <c r="AX401" i="2"/>
  <c r="AX129" i="2"/>
  <c r="AX217" i="2"/>
  <c r="AX300" i="2"/>
  <c r="AY9" i="2"/>
  <c r="AY218" i="2"/>
  <c r="AY402" i="2"/>
  <c r="AY301" i="2"/>
  <c r="AY130" i="2"/>
  <c r="AX6" i="2"/>
  <c r="AX8" i="2"/>
  <c r="AX174" i="2" l="1"/>
  <c r="AX70" i="2"/>
  <c r="AX9" i="2"/>
  <c r="AX130" i="2"/>
  <c r="AX301" i="2"/>
  <c r="AX402" i="2"/>
  <c r="AX218" i="2"/>
  <c r="Y149" i="2"/>
  <c r="AB149" i="2"/>
  <c r="Z149" i="2"/>
  <c r="AA149" i="2"/>
  <c r="AA154" i="2" l="1"/>
  <c r="AA193" i="2"/>
  <c r="Z154" i="2"/>
  <c r="Z193" i="2"/>
  <c r="Y154" i="2"/>
  <c r="Y193" i="2"/>
  <c r="AB154" i="2"/>
  <c r="AB193" i="2"/>
  <c r="AA156" i="2" l="1"/>
  <c r="AA155" i="2"/>
  <c r="AB159" i="2"/>
  <c r="AB155" i="2"/>
  <c r="Y156" i="2"/>
  <c r="AE155" i="2"/>
  <c r="Y155" i="2"/>
  <c r="Z156" i="2"/>
  <c r="Z155" i="2"/>
  <c r="Y159" i="2"/>
  <c r="AA159" i="2"/>
  <c r="AB156" i="2"/>
  <c r="AB203" i="2"/>
  <c r="AB198" i="2"/>
  <c r="Z198" i="2"/>
  <c r="Z159" i="2"/>
  <c r="Y198" i="2"/>
  <c r="AA198" i="2"/>
  <c r="AB404" i="2"/>
  <c r="AB12" i="7"/>
  <c r="AB21" i="7" s="1"/>
  <c r="Z200" i="2" l="1"/>
  <c r="Z199" i="2"/>
  <c r="AA200" i="2"/>
  <c r="AA199" i="2"/>
  <c r="AB200" i="2"/>
  <c r="AB199" i="2"/>
  <c r="AB205" i="2"/>
  <c r="Y200" i="2"/>
  <c r="Y199" i="2"/>
  <c r="AE199" i="2"/>
  <c r="AA404" i="2"/>
  <c r="AA161" i="2"/>
  <c r="AA160" i="2"/>
  <c r="AB20" i="8"/>
  <c r="AC20" i="8" s="1"/>
  <c r="AB160" i="2"/>
  <c r="AB161" i="2"/>
  <c r="Z161" i="2"/>
  <c r="Z160" i="2"/>
  <c r="Y12" i="7"/>
  <c r="Y21" i="7" s="1"/>
  <c r="Y22" i="7" s="1"/>
  <c r="Y160" i="2"/>
  <c r="Y161" i="2"/>
  <c r="AE160" i="2"/>
  <c r="AA12" i="7"/>
  <c r="AA21" i="7" s="1"/>
  <c r="AA22" i="7" s="1"/>
  <c r="AA20" i="8"/>
  <c r="AA46" i="8" s="1"/>
  <c r="AB46" i="8" s="1"/>
  <c r="Z404" i="2"/>
  <c r="Z20" i="8"/>
  <c r="Z46" i="8" s="1"/>
  <c r="Z72" i="8" s="1"/>
  <c r="AA72" i="8" s="1"/>
  <c r="Y203" i="2"/>
  <c r="Y20" i="8"/>
  <c r="Y46" i="8" s="1"/>
  <c r="Y72" i="8" s="1"/>
  <c r="Y98" i="8" s="1"/>
  <c r="Z98" i="8" s="1"/>
  <c r="AA203" i="2"/>
  <c r="AB204" i="2" s="1"/>
  <c r="Y404" i="2"/>
  <c r="Z12" i="7"/>
  <c r="Z21" i="7" s="1"/>
  <c r="Z40" i="7" s="1"/>
  <c r="Z203" i="2"/>
  <c r="AB22" i="7"/>
  <c r="AB40" i="7"/>
  <c r="Y40" i="7" l="1"/>
  <c r="Y29" i="7" s="1"/>
  <c r="Y23" i="7" s="1"/>
  <c r="Y24" i="7" s="1"/>
  <c r="Y26" i="7" s="1"/>
  <c r="Y8" i="7" s="1"/>
  <c r="Y6" i="7" s="1"/>
  <c r="Y163" i="2" s="1"/>
  <c r="Z204" i="2"/>
  <c r="Z205" i="2"/>
  <c r="AA205" i="2"/>
  <c r="AA204" i="2"/>
  <c r="Y204" i="2"/>
  <c r="Y205" i="2"/>
  <c r="AE204" i="2"/>
  <c r="AA40" i="7"/>
  <c r="Z22" i="7"/>
  <c r="Z47" i="7" s="1"/>
  <c r="AB46" i="7"/>
  <c r="AB47" i="7"/>
  <c r="AB49" i="7"/>
  <c r="AB50" i="7"/>
  <c r="AB51" i="7"/>
  <c r="AB52" i="7" s="1"/>
  <c r="AB53" i="7" s="1"/>
  <c r="AB54" i="7" s="1"/>
  <c r="AB68" i="7" s="1"/>
  <c r="AA46" i="7"/>
  <c r="AA47" i="7"/>
  <c r="AA48" i="7"/>
  <c r="AA49" i="7"/>
  <c r="AA50" i="7" s="1"/>
  <c r="AA52" i="7"/>
  <c r="AA53" i="7"/>
  <c r="AA54" i="7"/>
  <c r="Y47" i="7"/>
  <c r="Y61" i="7" s="1"/>
  <c r="Z32" i="7" s="1"/>
  <c r="Y46" i="7"/>
  <c r="Y48" i="7"/>
  <c r="Y62" i="7" s="1"/>
  <c r="Z33" i="7" s="1"/>
  <c r="Y49" i="7"/>
  <c r="Y52" i="7"/>
  <c r="AA68" i="7" l="1"/>
  <c r="AB39" i="7" s="1"/>
  <c r="AB67" i="7" s="1"/>
  <c r="Z50" i="7"/>
  <c r="Z54" i="7"/>
  <c r="Z68" i="7" s="1"/>
  <c r="AA39" i="7" s="1"/>
  <c r="AA67" i="7" s="1"/>
  <c r="AB38" i="7" s="1"/>
  <c r="AB66" i="7" s="1"/>
  <c r="Z49" i="7"/>
  <c r="Z53" i="7"/>
  <c r="Z48" i="7"/>
  <c r="Z52" i="7"/>
  <c r="Z46" i="7"/>
  <c r="Z60" i="7" s="1"/>
  <c r="AA31" i="7" s="1"/>
  <c r="Z51" i="7"/>
  <c r="Y207" i="2"/>
  <c r="Y162" i="2"/>
  <c r="Y60" i="7"/>
  <c r="Z31" i="7" s="1"/>
  <c r="Y53" i="7"/>
  <c r="Y66" i="7"/>
  <c r="Z37" i="7" s="1"/>
  <c r="Z61" i="7"/>
  <c r="AA32" i="7" s="1"/>
  <c r="AA60" i="7" s="1"/>
  <c r="AB31" i="7" s="1"/>
  <c r="Y50" i="7"/>
  <c r="Y63" i="7"/>
  <c r="Z34" i="7" s="1"/>
  <c r="Z65" i="7" l="1"/>
  <c r="AA36" i="7" s="1"/>
  <c r="AA64" i="7" s="1"/>
  <c r="AB35" i="7" s="1"/>
  <c r="AB63" i="7" s="1"/>
  <c r="Z62" i="7"/>
  <c r="AA33" i="7" s="1"/>
  <c r="AA61" i="7" s="1"/>
  <c r="AB32" i="7" s="1"/>
  <c r="AB60" i="7" s="1"/>
  <c r="Y206" i="2"/>
  <c r="Y369" i="2"/>
  <c r="Y165" i="2"/>
  <c r="Y209" i="2" s="1"/>
  <c r="Y166" i="2"/>
  <c r="AB45" i="7"/>
  <c r="Z45" i="7"/>
  <c r="Z43" i="7" s="1"/>
  <c r="AA45" i="7"/>
  <c r="Y51" i="7"/>
  <c r="Y65" i="7" s="1"/>
  <c r="Z36" i="7" s="1"/>
  <c r="Z64" i="7" s="1"/>
  <c r="AA35" i="7" s="1"/>
  <c r="AA63" i="7" s="1"/>
  <c r="AB34" i="7" s="1"/>
  <c r="Y64" i="7"/>
  <c r="Z35" i="7" s="1"/>
  <c r="Z63" i="7" s="1"/>
  <c r="AA34" i="7" s="1"/>
  <c r="AA62" i="7" s="1"/>
  <c r="AB33" i="7" s="1"/>
  <c r="AB61" i="7" s="1"/>
  <c r="Y54" i="7"/>
  <c r="Y68" i="7" s="1"/>
  <c r="Z39" i="7" s="1"/>
  <c r="Z67" i="7" s="1"/>
  <c r="AA38" i="7" s="1"/>
  <c r="AA66" i="7" s="1"/>
  <c r="AB37" i="7" s="1"/>
  <c r="AB65" i="7" s="1"/>
  <c r="Y67" i="7"/>
  <c r="Z38" i="7" s="1"/>
  <c r="Z66" i="7" s="1"/>
  <c r="AA37" i="7" s="1"/>
  <c r="Z29" i="7" l="1"/>
  <c r="Z23" i="7" s="1"/>
  <c r="Z24" i="7" s="1"/>
  <c r="Z26" i="7" s="1"/>
  <c r="Z8" i="7" s="1"/>
  <c r="Z6" i="7" s="1"/>
  <c r="Z163" i="2" s="1"/>
  <c r="AB59" i="7"/>
  <c r="Y43" i="7"/>
  <c r="Y168" i="2"/>
  <c r="Y376" i="2" s="1"/>
  <c r="Y271" i="2" s="1"/>
  <c r="Y210" i="2"/>
  <c r="Y357" i="2"/>
  <c r="Y424" i="2"/>
  <c r="AB48" i="7"/>
  <c r="AB62" i="7" s="1"/>
  <c r="Z59" i="7"/>
  <c r="AA30" i="7" s="1"/>
  <c r="AA29" i="7" s="1"/>
  <c r="AA51" i="7"/>
  <c r="AA65" i="7" s="1"/>
  <c r="AB36" i="7" s="1"/>
  <c r="AB64" i="7" s="1"/>
  <c r="AA59" i="7"/>
  <c r="AB30" i="7" s="1"/>
  <c r="AB29" i="7" l="1"/>
  <c r="AB23" i="7" s="1"/>
  <c r="AB24" i="7" s="1"/>
  <c r="AB26" i="7" s="1"/>
  <c r="AB8" i="7" s="1"/>
  <c r="AB6" i="7" s="1"/>
  <c r="AB163" i="2" s="1"/>
  <c r="AB43" i="7"/>
  <c r="AA43" i="7"/>
  <c r="Y403" i="2"/>
  <c r="Y230" i="2"/>
  <c r="Y258" i="2"/>
  <c r="Y31" i="6" s="1"/>
  <c r="Z207" i="2"/>
  <c r="Z162" i="2"/>
  <c r="Y212" i="2"/>
  <c r="Y391" i="2"/>
  <c r="Y229" i="2"/>
  <c r="AB58" i="7"/>
  <c r="AA58" i="7"/>
  <c r="AA23" i="7"/>
  <c r="AA24" i="7" s="1"/>
  <c r="AA26" i="7" s="1"/>
  <c r="AA8" i="7" s="1"/>
  <c r="AA6" i="7" s="1"/>
  <c r="AA163" i="2" s="1"/>
  <c r="Y235" i="2" l="1"/>
  <c r="Y30" i="6" s="1"/>
  <c r="AA207" i="2"/>
  <c r="AA162" i="2"/>
  <c r="Y388" i="2"/>
  <c r="Y387" i="2" s="1"/>
  <c r="Y267" i="2" s="1"/>
  <c r="Y259" i="2" s="1"/>
  <c r="Y375" i="2"/>
  <c r="Y356" i="2" s="1"/>
  <c r="Y61" i="6"/>
  <c r="Y454" i="2"/>
  <c r="Y445" i="2" s="1"/>
  <c r="Y444" i="2" s="1"/>
  <c r="Z206" i="2"/>
  <c r="Z369" i="2"/>
  <c r="Z165" i="2"/>
  <c r="Z209" i="2" s="1"/>
  <c r="Z166" i="2"/>
  <c r="AB207" i="2"/>
  <c r="AB162" i="2"/>
  <c r="AB206" i="2" l="1"/>
  <c r="AB165" i="2"/>
  <c r="AB209" i="2" s="1"/>
  <c r="AB369" i="2"/>
  <c r="AB166" i="2"/>
  <c r="Z424" i="2"/>
  <c r="Z357" i="2"/>
  <c r="Y268" i="2"/>
  <c r="Y63" i="6"/>
  <c r="AA206" i="2"/>
  <c r="AA369" i="2"/>
  <c r="AA165" i="2"/>
  <c r="AA209" i="2" s="1"/>
  <c r="AA166" i="2"/>
  <c r="Z168" i="2"/>
  <c r="Z376" i="2" s="1"/>
  <c r="Z271" i="2" s="1"/>
  <c r="Z210" i="2"/>
  <c r="Z403" i="2" l="1"/>
  <c r="Z230" i="2"/>
  <c r="Z258" i="2"/>
  <c r="Z31" i="6" s="1"/>
  <c r="AA424" i="2"/>
  <c r="AA357" i="2"/>
  <c r="AB168" i="2"/>
  <c r="AB210" i="2"/>
  <c r="Z212" i="2"/>
  <c r="Z229" i="2"/>
  <c r="Z391" i="2"/>
  <c r="Y231" i="2"/>
  <c r="Y33" i="6"/>
  <c r="AB424" i="2"/>
  <c r="AB357" i="2"/>
  <c r="AA168" i="2"/>
  <c r="AA376" i="2" s="1"/>
  <c r="AA271" i="2" s="1"/>
  <c r="AA210" i="2"/>
  <c r="AB376" i="2" l="1"/>
  <c r="AB271" i="2" s="1"/>
  <c r="AB403" i="2"/>
  <c r="AA403" i="2"/>
  <c r="Z235" i="2"/>
  <c r="Z30" i="6" s="1"/>
  <c r="AA230" i="2"/>
  <c r="AA258" i="2"/>
  <c r="AA31" i="6" s="1"/>
  <c r="AB230" i="2"/>
  <c r="AB258" i="2"/>
  <c r="AB31" i="6" s="1"/>
  <c r="AA212" i="2"/>
  <c r="AA229" i="2"/>
  <c r="AB212" i="2"/>
  <c r="AB229" i="2"/>
  <c r="Z61" i="6"/>
  <c r="Z375" i="2"/>
  <c r="Z356" i="2" s="1"/>
  <c r="Z454" i="2"/>
  <c r="Z445" i="2" s="1"/>
  <c r="Z444" i="2" s="1"/>
  <c r="AA391" i="2"/>
  <c r="Z388" i="2"/>
  <c r="Z387" i="2" s="1"/>
  <c r="Z267" i="2" s="1"/>
  <c r="Z259" i="2" s="1"/>
  <c r="AA235" i="2" l="1"/>
  <c r="AA30" i="6" s="1"/>
  <c r="AB235" i="2"/>
  <c r="AB30" i="6" s="1"/>
  <c r="Z63" i="6"/>
  <c r="AB391" i="2"/>
  <c r="AB388" i="2" s="1"/>
  <c r="AB387" i="2" s="1"/>
  <c r="AB267" i="2" s="1"/>
  <c r="AA388" i="2"/>
  <c r="AA387" i="2" s="1"/>
  <c r="AA267" i="2" s="1"/>
  <c r="AA259" i="2" s="1"/>
  <c r="AA61" i="6"/>
  <c r="AA454" i="2"/>
  <c r="AA445" i="2" s="1"/>
  <c r="AA444" i="2" s="1"/>
  <c r="AA375" i="2"/>
  <c r="AA356" i="2" s="1"/>
  <c r="AB259" i="2" l="1"/>
  <c r="AB375" i="2"/>
  <c r="AB356" i="2" s="1"/>
  <c r="AB454" i="2"/>
  <c r="AB445" i="2" s="1"/>
  <c r="AB444" i="2" s="1"/>
  <c r="AB61" i="6"/>
  <c r="AB63" i="6"/>
  <c r="Z231" i="2"/>
  <c r="Z33" i="6"/>
  <c r="AA63" i="6"/>
  <c r="Z268" i="2"/>
  <c r="AA231" i="2" l="1"/>
  <c r="AA33" i="6"/>
  <c r="AA268" i="2"/>
  <c r="AB231" i="2"/>
  <c r="AB33" i="6"/>
  <c r="AB268" i="2"/>
  <c r="W338" i="2" l="1"/>
  <c r="X338" i="2" s="1"/>
  <c r="AW344" i="2"/>
  <c r="AW338" i="2" s="1"/>
  <c r="Y338" i="2" l="1"/>
  <c r="X337" i="2"/>
  <c r="X431" i="2" l="1"/>
  <c r="X425" i="2" s="1"/>
  <c r="X56" i="6"/>
  <c r="X323" i="2"/>
  <c r="Y337" i="2"/>
  <c r="Z338" i="2"/>
  <c r="X464" i="2" l="1"/>
  <c r="X466" i="2" s="1"/>
  <c r="Y465" i="2" s="1"/>
  <c r="X443" i="2"/>
  <c r="X21" i="8" s="1"/>
  <c r="X47" i="8" s="1"/>
  <c r="Y56" i="6"/>
  <c r="Y323" i="2"/>
  <c r="Y431" i="2"/>
  <c r="Y425" i="2" s="1"/>
  <c r="AA338" i="2"/>
  <c r="Z337" i="2"/>
  <c r="Z431" i="2" s="1"/>
  <c r="Z425" i="2" s="1"/>
  <c r="X73" i="8" l="1"/>
  <c r="X50" i="8"/>
  <c r="X24" i="8"/>
  <c r="X304" i="2"/>
  <c r="Z464" i="2"/>
  <c r="Z443" i="2"/>
  <c r="Z21" i="8" s="1"/>
  <c r="Z47" i="8" s="1"/>
  <c r="Y464" i="2"/>
  <c r="Y466" i="2" s="1"/>
  <c r="Z465" i="2" s="1"/>
  <c r="Y443" i="2"/>
  <c r="Y21" i="8" s="1"/>
  <c r="Y47" i="8" s="1"/>
  <c r="Z323" i="2"/>
  <c r="Z56" i="6"/>
  <c r="AA337" i="2"/>
  <c r="AA431" i="2" s="1"/>
  <c r="AA425" i="2" s="1"/>
  <c r="AB338" i="2"/>
  <c r="AB337" i="2" s="1"/>
  <c r="X53" i="6" l="1"/>
  <c r="X274" i="2"/>
  <c r="X270" i="2" s="1"/>
  <c r="X469" i="2"/>
  <c r="Z73" i="8"/>
  <c r="Z50" i="8"/>
  <c r="X99" i="8"/>
  <c r="X76" i="8"/>
  <c r="Y73" i="8"/>
  <c r="Y50" i="8"/>
  <c r="Z24" i="8"/>
  <c r="Y24" i="8"/>
  <c r="X303" i="2"/>
  <c r="X302" i="2" s="1"/>
  <c r="Z466" i="2"/>
  <c r="AA465" i="2" s="1"/>
  <c r="AA464" i="2"/>
  <c r="AA443" i="2"/>
  <c r="AA21" i="8" s="1"/>
  <c r="Y304" i="2"/>
  <c r="AA56" i="6"/>
  <c r="AA323" i="2"/>
  <c r="AB431" i="2"/>
  <c r="AB425" i="2" s="1"/>
  <c r="AB323" i="2"/>
  <c r="AB56" i="6"/>
  <c r="X260" i="2" l="1"/>
  <c r="X262" i="2"/>
  <c r="Y274" i="2"/>
  <c r="Y270" i="2" s="1"/>
  <c r="X269" i="2"/>
  <c r="AA24" i="8"/>
  <c r="AA47" i="8"/>
  <c r="Y99" i="8"/>
  <c r="Y76" i="8"/>
  <c r="X125" i="8"/>
  <c r="X102" i="8"/>
  <c r="Z76" i="8"/>
  <c r="X52" i="6"/>
  <c r="X57" i="6" s="1"/>
  <c r="Z304" i="2"/>
  <c r="AA466" i="2"/>
  <c r="AB465" i="2" s="1"/>
  <c r="X59" i="6"/>
  <c r="X62" i="6" s="1"/>
  <c r="X398" i="2"/>
  <c r="X266" i="2"/>
  <c r="X35" i="6" s="1"/>
  <c r="Y53" i="6"/>
  <c r="Y469" i="2"/>
  <c r="AB464" i="2"/>
  <c r="AB443" i="2"/>
  <c r="AB21" i="8" s="1"/>
  <c r="Y303" i="2"/>
  <c r="Y302" i="2" s="1"/>
  <c r="Y269" i="2" l="1"/>
  <c r="Z274" i="2"/>
  <c r="Z270" i="2" s="1"/>
  <c r="Y266" i="2"/>
  <c r="Y35" i="6" s="1"/>
  <c r="Y260" i="2"/>
  <c r="Y262" i="2"/>
  <c r="W80" i="8"/>
  <c r="W87" i="8" s="1"/>
  <c r="W89" i="8" s="1"/>
  <c r="X128" i="8"/>
  <c r="W132" i="8" s="1"/>
  <c r="W139" i="8" s="1"/>
  <c r="W141" i="8" s="1"/>
  <c r="Y102" i="8"/>
  <c r="W106" i="8" s="1"/>
  <c r="W113" i="8" s="1"/>
  <c r="W115" i="8" s="1"/>
  <c r="AA50" i="8"/>
  <c r="W54" i="8" s="1"/>
  <c r="W61" i="8" s="1"/>
  <c r="W63" i="8" s="1"/>
  <c r="Z469" i="2"/>
  <c r="Z303" i="2"/>
  <c r="Z302" i="2" s="1"/>
  <c r="Z53" i="6"/>
  <c r="AB24" i="8"/>
  <c r="W28" i="8" s="1"/>
  <c r="W35" i="8" s="1"/>
  <c r="W37" i="8" s="1"/>
  <c r="AA304" i="2"/>
  <c r="Y398" i="2"/>
  <c r="Y52" i="6"/>
  <c r="Y57" i="6" s="1"/>
  <c r="AB466" i="2"/>
  <c r="AB304" i="2" s="1"/>
  <c r="Y59" i="6"/>
  <c r="Y62" i="6" s="1"/>
  <c r="Z269" i="2" l="1"/>
  <c r="Z260" i="2"/>
  <c r="Z262" i="2"/>
  <c r="AB53" i="6"/>
  <c r="AB274" i="2"/>
  <c r="AB270" i="2" s="1"/>
  <c r="AA469" i="2"/>
  <c r="AA274" i="2"/>
  <c r="AA270" i="2" s="1"/>
  <c r="Z266" i="2"/>
  <c r="Z35" i="6" s="1"/>
  <c r="Z59" i="6"/>
  <c r="Z62" i="6" s="1"/>
  <c r="Z398" i="2"/>
  <c r="Z52" i="6"/>
  <c r="Z57" i="6" s="1"/>
  <c r="AA303" i="2"/>
  <c r="AA302" i="2" s="1"/>
  <c r="AA53" i="6"/>
  <c r="AB469" i="2"/>
  <c r="AB303" i="2"/>
  <c r="AB302" i="2" s="1"/>
  <c r="AA59" i="6" l="1"/>
  <c r="AA62" i="6" s="1"/>
  <c r="AB262" i="2"/>
  <c r="AA260" i="2"/>
  <c r="AB260" i="2"/>
  <c r="AA262" i="2"/>
  <c r="AB269" i="2"/>
  <c r="AA269" i="2"/>
  <c r="AA52" i="6"/>
  <c r="AA57" i="6" s="1"/>
  <c r="AA266" i="2"/>
  <c r="AA35" i="6" s="1"/>
  <c r="AA398" i="2"/>
  <c r="AB266" i="2"/>
  <c r="AB35" i="6" s="1"/>
  <c r="AB59" i="6"/>
  <c r="AB62" i="6" s="1"/>
  <c r="AB398" i="2"/>
  <c r="AB52" i="6"/>
  <c r="AB57" i="6" s="1"/>
</calcChain>
</file>

<file path=xl/sharedStrings.xml><?xml version="1.0" encoding="utf-8"?>
<sst xmlns="http://schemas.openxmlformats.org/spreadsheetml/2006/main" count="4827" uniqueCount="553">
  <si>
    <t>No.</t>
    <phoneticPr fontId="1"/>
  </si>
  <si>
    <t>項目</t>
    <rPh sb="0" eb="2">
      <t>コウモク</t>
    </rPh>
    <phoneticPr fontId="1"/>
  </si>
  <si>
    <t>直近通期決算期</t>
    <rPh sb="0" eb="7">
      <t>チョッキンツウキケッサンキ</t>
    </rPh>
    <phoneticPr fontId="1"/>
  </si>
  <si>
    <t>単位</t>
    <rPh sb="0" eb="2">
      <t>タンイ</t>
    </rPh>
    <phoneticPr fontId="1"/>
  </si>
  <si>
    <t>Co's</t>
    <phoneticPr fontId="1"/>
  </si>
  <si>
    <t>千円</t>
    <rPh sb="0" eb="2">
      <t>センエン</t>
    </rPh>
    <phoneticPr fontId="1"/>
  </si>
  <si>
    <t>直近四半期決算</t>
    <rPh sb="0" eb="2">
      <t>チョッキン</t>
    </rPh>
    <rPh sb="2" eb="7">
      <t>シハンキケッサン</t>
    </rPh>
    <phoneticPr fontId="1"/>
  </si>
  <si>
    <t>実績の表記方法</t>
    <rPh sb="0" eb="2">
      <t>ジッセキ</t>
    </rPh>
    <rPh sb="3" eb="5">
      <t>ヒョウキ</t>
    </rPh>
    <rPh sb="5" eb="7">
      <t>ホウホウ</t>
    </rPh>
    <phoneticPr fontId="1"/>
  </si>
  <si>
    <t>アナリスト予想の表記方法</t>
    <rPh sb="5" eb="7">
      <t>ヨソウ</t>
    </rPh>
    <rPh sb="8" eb="12">
      <t>ヒョウキホウホウ</t>
    </rPh>
    <phoneticPr fontId="1"/>
  </si>
  <si>
    <t>会社計画の表記方法</t>
    <rPh sb="0" eb="4">
      <t>カイシャケイカク</t>
    </rPh>
    <rPh sb="5" eb="7">
      <t>ヒョウキ</t>
    </rPh>
    <rPh sb="7" eb="9">
      <t>ホウホウ</t>
    </rPh>
    <phoneticPr fontId="1"/>
  </si>
  <si>
    <t>百万円</t>
    <rPh sb="0" eb="3">
      <t>ヒャクマンエン</t>
    </rPh>
    <phoneticPr fontId="1"/>
  </si>
  <si>
    <t>十億円</t>
    <rPh sb="0" eb="3">
      <t>ジュウオクエン</t>
    </rPh>
    <phoneticPr fontId="1"/>
  </si>
  <si>
    <t>実績</t>
    <rPh sb="0" eb="2">
      <t>ジッセキ</t>
    </rPh>
    <phoneticPr fontId="1"/>
  </si>
  <si>
    <t>予想</t>
    <rPh sb="0" eb="2">
      <t>ヨソウ</t>
    </rPh>
    <phoneticPr fontId="1"/>
  </si>
  <si>
    <t>年次の表記方法</t>
    <rPh sb="0" eb="2">
      <t>ネンジ</t>
    </rPh>
    <rPh sb="3" eb="7">
      <t>ヒョウキホウホウ</t>
    </rPh>
    <phoneticPr fontId="1"/>
  </si>
  <si>
    <t>四半期の表記方法</t>
    <rPh sb="0" eb="3">
      <t>シハンキ</t>
    </rPh>
    <rPh sb="4" eb="8">
      <t>ヒョウキホウホウ</t>
    </rPh>
    <phoneticPr fontId="1"/>
  </si>
  <si>
    <t>年次</t>
    <rPh sb="0" eb="2">
      <t>ネンジ</t>
    </rPh>
    <phoneticPr fontId="1"/>
  </si>
  <si>
    <t>四半期</t>
    <rPh sb="0" eb="3">
      <t>シハンキ</t>
    </rPh>
    <phoneticPr fontId="1"/>
  </si>
  <si>
    <t>Yearly</t>
    <phoneticPr fontId="1"/>
  </si>
  <si>
    <t>Quarterly</t>
    <phoneticPr fontId="1"/>
  </si>
  <si>
    <t>損益計算書</t>
    <rPh sb="0" eb="5">
      <t>ソンエキケイサンショ</t>
    </rPh>
    <phoneticPr fontId="1"/>
  </si>
  <si>
    <t>貸借対照表</t>
    <rPh sb="0" eb="5">
      <t>タイシャクタイショウヒョウ</t>
    </rPh>
    <phoneticPr fontId="1"/>
  </si>
  <si>
    <t>主要財務指標等</t>
    <rPh sb="0" eb="6">
      <t>シュヨウザイムシヒョウ</t>
    </rPh>
    <rPh sb="6" eb="7">
      <t>ナド</t>
    </rPh>
    <phoneticPr fontId="1"/>
  </si>
  <si>
    <t>キャッシュフロー計算書</t>
    <rPh sb="8" eb="11">
      <t>ケイサンショ</t>
    </rPh>
    <phoneticPr fontId="1"/>
  </si>
  <si>
    <t>会社計画</t>
  </si>
  <si>
    <t>　</t>
    <phoneticPr fontId="1"/>
  </si>
  <si>
    <t>売上高</t>
    <rPh sb="0" eb="3">
      <t>ウリアゲダカ</t>
    </rPh>
    <phoneticPr fontId="1"/>
  </si>
  <si>
    <t>売上原価</t>
    <rPh sb="0" eb="4">
      <t>ウリアゲゲンカ</t>
    </rPh>
    <phoneticPr fontId="1"/>
  </si>
  <si>
    <t>前期比の表記方法</t>
    <rPh sb="0" eb="3">
      <t>ゼンキヒ</t>
    </rPh>
    <rPh sb="4" eb="8">
      <t>ヒョウキホウホウ</t>
    </rPh>
    <phoneticPr fontId="1"/>
  </si>
  <si>
    <t>売上高比率の表記方法</t>
    <rPh sb="0" eb="5">
      <t>ウリアゲダカヒリツ</t>
    </rPh>
    <rPh sb="6" eb="10">
      <t>ヒョウキホウホウ</t>
    </rPh>
    <phoneticPr fontId="1"/>
  </si>
  <si>
    <t>前期比</t>
    <rPh sb="0" eb="3">
      <t>ゼンキヒ</t>
    </rPh>
    <phoneticPr fontId="1"/>
  </si>
  <si>
    <t>売上比</t>
    <rPh sb="0" eb="2">
      <t>ウリアゲ</t>
    </rPh>
    <rPh sb="2" eb="3">
      <t>ヒ</t>
    </rPh>
    <phoneticPr fontId="1"/>
  </si>
  <si>
    <t>% of sales</t>
    <phoneticPr fontId="1"/>
  </si>
  <si>
    <t>売上総利益</t>
    <rPh sb="0" eb="5">
      <t>ウリアゲソウリエキ</t>
    </rPh>
    <phoneticPr fontId="1"/>
  </si>
  <si>
    <t>販売費及び一般管理費</t>
    <rPh sb="0" eb="3">
      <t>ハンバイヒ</t>
    </rPh>
    <rPh sb="3" eb="4">
      <t>オヨ</t>
    </rPh>
    <rPh sb="5" eb="10">
      <t>イッパンカンリヒ</t>
    </rPh>
    <phoneticPr fontId="1"/>
  </si>
  <si>
    <t>営業利益</t>
    <rPh sb="0" eb="4">
      <t>エイギョウリエキ</t>
    </rPh>
    <phoneticPr fontId="1"/>
  </si>
  <si>
    <t>営業外収入</t>
    <rPh sb="0" eb="5">
      <t>エイギョウガイシュウニュウ</t>
    </rPh>
    <phoneticPr fontId="1"/>
  </si>
  <si>
    <t>その他</t>
    <rPh sb="2" eb="3">
      <t>タ</t>
    </rPh>
    <phoneticPr fontId="1"/>
  </si>
  <si>
    <t>営業外費用</t>
    <rPh sb="0" eb="5">
      <t>エイギョウガイヒヨウ</t>
    </rPh>
    <phoneticPr fontId="1"/>
  </si>
  <si>
    <t>支払利息</t>
    <rPh sb="0" eb="4">
      <t>シハライリソク</t>
    </rPh>
    <phoneticPr fontId="1"/>
  </si>
  <si>
    <t>経常利益</t>
    <rPh sb="0" eb="4">
      <t>ケイジョウリエキ</t>
    </rPh>
    <phoneticPr fontId="1"/>
  </si>
  <si>
    <t>特別利益</t>
    <rPh sb="0" eb="4">
      <t>トクベツリエキ</t>
    </rPh>
    <phoneticPr fontId="1"/>
  </si>
  <si>
    <t>特別損失</t>
    <rPh sb="0" eb="4">
      <t>トクベツソンシツ</t>
    </rPh>
    <phoneticPr fontId="1"/>
  </si>
  <si>
    <t>法人税住民税事業税</t>
    <rPh sb="0" eb="9">
      <t>ホウジンゼイジュウミンゼイジギョウゼイ</t>
    </rPh>
    <phoneticPr fontId="1"/>
  </si>
  <si>
    <t>法人税等調整額</t>
    <rPh sb="0" eb="4">
      <t>ホウジンゼイナド</t>
    </rPh>
    <rPh sb="4" eb="7">
      <t>チョウセイガク</t>
    </rPh>
    <phoneticPr fontId="1"/>
  </si>
  <si>
    <t>実効税率</t>
    <rPh sb="0" eb="4">
      <t>ジッコウゼイリツ</t>
    </rPh>
    <phoneticPr fontId="1"/>
  </si>
  <si>
    <t>当期純利益</t>
    <rPh sb="0" eb="5">
      <t>トウキジュンリエキ</t>
    </rPh>
    <phoneticPr fontId="1"/>
  </si>
  <si>
    <t>%</t>
    <phoneticPr fontId="1"/>
  </si>
  <si>
    <t>AAA</t>
    <phoneticPr fontId="1"/>
  </si>
  <si>
    <t>ZZZ</t>
    <phoneticPr fontId="1"/>
  </si>
  <si>
    <t>資産合計</t>
    <rPh sb="0" eb="4">
      <t>シサンゴウケイ</t>
    </rPh>
    <phoneticPr fontId="1"/>
  </si>
  <si>
    <t>流動資産</t>
    <rPh sb="0" eb="4">
      <t>リュウドウシサン</t>
    </rPh>
    <phoneticPr fontId="1"/>
  </si>
  <si>
    <t>現預金</t>
    <rPh sb="0" eb="3">
      <t>ゲンヨキン</t>
    </rPh>
    <phoneticPr fontId="1"/>
  </si>
  <si>
    <t>売上債権</t>
    <rPh sb="0" eb="4">
      <t>ウリアゲサイケン</t>
    </rPh>
    <phoneticPr fontId="1"/>
  </si>
  <si>
    <t>棚卸資産</t>
    <rPh sb="0" eb="4">
      <t>タナオロシシサン</t>
    </rPh>
    <phoneticPr fontId="1"/>
  </si>
  <si>
    <t>固定資産</t>
    <rPh sb="0" eb="4">
      <t>コテイシサン</t>
    </rPh>
    <phoneticPr fontId="1"/>
  </si>
  <si>
    <t>有形固定資産</t>
    <rPh sb="0" eb="6">
      <t>ユウケイコテイシサン</t>
    </rPh>
    <phoneticPr fontId="1"/>
  </si>
  <si>
    <t>償却資産</t>
    <rPh sb="0" eb="4">
      <t>ショウキャクシサン</t>
    </rPh>
    <phoneticPr fontId="1"/>
  </si>
  <si>
    <t>土地</t>
    <rPh sb="0" eb="2">
      <t>トチ</t>
    </rPh>
    <phoneticPr fontId="1"/>
  </si>
  <si>
    <t>無形固定資産</t>
    <rPh sb="0" eb="6">
      <t>ムケイコテイシサン</t>
    </rPh>
    <phoneticPr fontId="1"/>
  </si>
  <si>
    <t>投資その他資産</t>
    <rPh sb="0" eb="2">
      <t>トウシ</t>
    </rPh>
    <rPh sb="4" eb="5">
      <t>タ</t>
    </rPh>
    <rPh sb="5" eb="7">
      <t>シサン</t>
    </rPh>
    <phoneticPr fontId="1"/>
  </si>
  <si>
    <t>BBB</t>
    <phoneticPr fontId="1"/>
  </si>
  <si>
    <t>負債合計</t>
    <rPh sb="0" eb="4">
      <t>フサイゴウケイ</t>
    </rPh>
    <phoneticPr fontId="1"/>
  </si>
  <si>
    <t>流動負債</t>
    <rPh sb="0" eb="4">
      <t>リュウドウフサイ</t>
    </rPh>
    <phoneticPr fontId="1"/>
  </si>
  <si>
    <t>仕入債務</t>
    <rPh sb="0" eb="4">
      <t>シイレサイム</t>
    </rPh>
    <phoneticPr fontId="1"/>
  </si>
  <si>
    <t>短期有利子負債</t>
    <rPh sb="0" eb="7">
      <t>タンキユウリシフサイ</t>
    </rPh>
    <phoneticPr fontId="1"/>
  </si>
  <si>
    <t>固定負債</t>
    <rPh sb="0" eb="4">
      <t>コテイフサイ</t>
    </rPh>
    <phoneticPr fontId="1"/>
  </si>
  <si>
    <t>長期有利子負債</t>
    <rPh sb="0" eb="7">
      <t>チョウキユウリシフサイ</t>
    </rPh>
    <phoneticPr fontId="1"/>
  </si>
  <si>
    <t>株主資本</t>
    <rPh sb="0" eb="4">
      <t>カブヌシシホン</t>
    </rPh>
    <phoneticPr fontId="1"/>
  </si>
  <si>
    <t>資本金</t>
    <rPh sb="0" eb="3">
      <t>シホンキン</t>
    </rPh>
    <phoneticPr fontId="1"/>
  </si>
  <si>
    <t>資本剰余金</t>
    <rPh sb="0" eb="5">
      <t>シホンジョウヨキン</t>
    </rPh>
    <phoneticPr fontId="1"/>
  </si>
  <si>
    <t>利益剰余金</t>
    <rPh sb="0" eb="5">
      <t>リエキジョウヨキン</t>
    </rPh>
    <phoneticPr fontId="1"/>
  </si>
  <si>
    <t>自己株式</t>
    <rPh sb="0" eb="4">
      <t>ジコカブシキ</t>
    </rPh>
    <phoneticPr fontId="1"/>
  </si>
  <si>
    <t>その他の包括利益累計額</t>
    <rPh sb="2" eb="3">
      <t>タ</t>
    </rPh>
    <rPh sb="4" eb="11">
      <t>ホウカツリエキルイケイガク</t>
    </rPh>
    <phoneticPr fontId="1"/>
  </si>
  <si>
    <t>新株予約権</t>
    <rPh sb="0" eb="5">
      <t>シンカブヨヤクケン</t>
    </rPh>
    <phoneticPr fontId="1"/>
  </si>
  <si>
    <t>非支配株主持分</t>
    <rPh sb="0" eb="1">
      <t>ヒ</t>
    </rPh>
    <rPh sb="1" eb="6">
      <t>シハイカブヌシモ</t>
    </rPh>
    <rPh sb="6" eb="7">
      <t>ブン</t>
    </rPh>
    <phoneticPr fontId="1"/>
  </si>
  <si>
    <t>純資産合計</t>
    <rPh sb="0" eb="3">
      <t>ジュンシサン</t>
    </rPh>
    <rPh sb="3" eb="5">
      <t>ゴウケイ</t>
    </rPh>
    <phoneticPr fontId="1"/>
  </si>
  <si>
    <t>減価償却費</t>
    <rPh sb="0" eb="5">
      <t>ゲンカショウキャクヒ</t>
    </rPh>
    <phoneticPr fontId="1"/>
  </si>
  <si>
    <t>のれん償却費</t>
    <rPh sb="3" eb="6">
      <t>ショウキャクヒ</t>
    </rPh>
    <phoneticPr fontId="1"/>
  </si>
  <si>
    <t>CCC</t>
    <phoneticPr fontId="1"/>
  </si>
  <si>
    <t>運転資本の増減額</t>
    <rPh sb="0" eb="4">
      <t>ウンテンシホン</t>
    </rPh>
    <rPh sb="5" eb="8">
      <t>ゾウゲンガク</t>
    </rPh>
    <phoneticPr fontId="1"/>
  </si>
  <si>
    <t>売上債権の増減額</t>
    <rPh sb="0" eb="4">
      <t>ウリアゲサイケン</t>
    </rPh>
    <rPh sb="5" eb="8">
      <t>ゾウゲンガク</t>
    </rPh>
    <phoneticPr fontId="1"/>
  </si>
  <si>
    <t>棚卸資産の増減額</t>
    <rPh sb="0" eb="4">
      <t>タナオロシシサン</t>
    </rPh>
    <rPh sb="5" eb="8">
      <t>ゾウゲンガク</t>
    </rPh>
    <phoneticPr fontId="1"/>
  </si>
  <si>
    <t>仕入債務の増減額</t>
    <rPh sb="0" eb="4">
      <t>シイレサイム</t>
    </rPh>
    <rPh sb="5" eb="8">
      <t>ゾウゲンガク</t>
    </rPh>
    <phoneticPr fontId="1"/>
  </si>
  <si>
    <t>その他の増減額</t>
    <rPh sb="2" eb="3">
      <t>タ</t>
    </rPh>
    <rPh sb="4" eb="7">
      <t>ゾウゲンガク</t>
    </rPh>
    <phoneticPr fontId="1"/>
  </si>
  <si>
    <t>法人税等支払額</t>
    <rPh sb="0" eb="4">
      <t>ホウジンゼイナド</t>
    </rPh>
    <rPh sb="4" eb="7">
      <t>シハライガク</t>
    </rPh>
    <phoneticPr fontId="1"/>
  </si>
  <si>
    <t>有形固定資産の増減額</t>
    <rPh sb="0" eb="6">
      <t>ユウケイコテイシサン</t>
    </rPh>
    <rPh sb="7" eb="10">
      <t>ゾウゲンガク</t>
    </rPh>
    <phoneticPr fontId="1"/>
  </si>
  <si>
    <t>無形固定資産の増減額</t>
    <rPh sb="0" eb="6">
      <t>ムケイコテイシサン</t>
    </rPh>
    <rPh sb="7" eb="10">
      <t>ゾウゲンガク</t>
    </rPh>
    <phoneticPr fontId="1"/>
  </si>
  <si>
    <t>営業活動によるキャッシュフロー</t>
    <rPh sb="0" eb="2">
      <t>エイギョウ</t>
    </rPh>
    <rPh sb="2" eb="4">
      <t>カツドウ</t>
    </rPh>
    <phoneticPr fontId="1"/>
  </si>
  <si>
    <t>投資活動によるキャッシュフロー</t>
    <rPh sb="0" eb="2">
      <t>トウシ</t>
    </rPh>
    <rPh sb="2" eb="4">
      <t>カツドウ</t>
    </rPh>
    <phoneticPr fontId="1"/>
  </si>
  <si>
    <t>財務活動によるキャッシュフロー</t>
    <rPh sb="0" eb="2">
      <t>ザイム</t>
    </rPh>
    <rPh sb="2" eb="4">
      <t>カツドウ</t>
    </rPh>
    <phoneticPr fontId="1"/>
  </si>
  <si>
    <t>税金等調整前当期純利益</t>
  </si>
  <si>
    <t>税金等調整前当期純利益</t>
    <rPh sb="0" eb="2">
      <t>ゼイキン</t>
    </rPh>
    <rPh sb="2" eb="3">
      <t>ナド</t>
    </rPh>
    <rPh sb="3" eb="6">
      <t>チョウセイマエ</t>
    </rPh>
    <rPh sb="6" eb="11">
      <t>トウキジュンリエキ</t>
    </rPh>
    <phoneticPr fontId="1"/>
  </si>
  <si>
    <t>法人税等合計</t>
    <rPh sb="0" eb="4">
      <t>ホウジンゼイナド</t>
    </rPh>
    <rPh sb="4" eb="6">
      <t>ゴウケイ</t>
    </rPh>
    <phoneticPr fontId="1"/>
  </si>
  <si>
    <t>非支配株主に帰属する当期純利益</t>
    <rPh sb="0" eb="1">
      <t>ヒ</t>
    </rPh>
    <rPh sb="1" eb="3">
      <t>シハイ</t>
    </rPh>
    <rPh sb="3" eb="5">
      <t>カブヌシ</t>
    </rPh>
    <rPh sb="6" eb="8">
      <t>キゾク</t>
    </rPh>
    <rPh sb="10" eb="15">
      <t>トウキジュンリエキ</t>
    </rPh>
    <phoneticPr fontId="1"/>
  </si>
  <si>
    <t>親会社株主に帰属する当期純利益</t>
    <rPh sb="0" eb="3">
      <t>オヤガイシャ</t>
    </rPh>
    <phoneticPr fontId="1"/>
  </si>
  <si>
    <t>有利子負債の増減額</t>
    <rPh sb="0" eb="5">
      <t>ユウリシフサイ</t>
    </rPh>
    <rPh sb="6" eb="9">
      <t>ゾウゲンガク</t>
    </rPh>
    <phoneticPr fontId="1"/>
  </si>
  <si>
    <t>配当金の支払額</t>
    <rPh sb="0" eb="3">
      <t>ハイトウキン</t>
    </rPh>
    <rPh sb="4" eb="7">
      <t>シハライガク</t>
    </rPh>
    <phoneticPr fontId="1"/>
  </si>
  <si>
    <t>現金及び現金同等物に係る換算差額</t>
    <rPh sb="0" eb="3">
      <t>ゲンキンオヨ</t>
    </rPh>
    <rPh sb="4" eb="9">
      <t>ゲンキンドウトウブツ</t>
    </rPh>
    <rPh sb="10" eb="11">
      <t>カカ</t>
    </rPh>
    <rPh sb="12" eb="16">
      <t>カンザンサガク</t>
    </rPh>
    <phoneticPr fontId="1"/>
  </si>
  <si>
    <t>現金及び現金同等物に係る増減額</t>
    <rPh sb="0" eb="3">
      <t>ゲンキンオヨ</t>
    </rPh>
    <rPh sb="4" eb="9">
      <t>ゲンキンドウトウブツ</t>
    </rPh>
    <rPh sb="10" eb="11">
      <t>カカ</t>
    </rPh>
    <rPh sb="12" eb="15">
      <t>ゾウゲンガク</t>
    </rPh>
    <phoneticPr fontId="1"/>
  </si>
  <si>
    <t>現金及び現金同等物の期首残高</t>
    <rPh sb="0" eb="3">
      <t>ゲンキンオヨ</t>
    </rPh>
    <rPh sb="4" eb="9">
      <t>ゲンキンドウトウブツ</t>
    </rPh>
    <rPh sb="10" eb="14">
      <t>キシュザンダカ</t>
    </rPh>
    <phoneticPr fontId="1"/>
  </si>
  <si>
    <t>現金及び現金同等物の期末残高</t>
    <rPh sb="0" eb="3">
      <t>ゲンキンオヨ</t>
    </rPh>
    <rPh sb="4" eb="9">
      <t>ゲンキンドウトウブツ</t>
    </rPh>
    <rPh sb="10" eb="12">
      <t>キマツ</t>
    </rPh>
    <rPh sb="12" eb="14">
      <t>ザンダカ</t>
    </rPh>
    <phoneticPr fontId="1"/>
  </si>
  <si>
    <t>有形固定資産に係る償却費（予想用科目）</t>
    <rPh sb="0" eb="6">
      <t>ユウケイコテイシサン</t>
    </rPh>
    <rPh sb="7" eb="8">
      <t>カカ</t>
    </rPh>
    <rPh sb="9" eb="12">
      <t>ショウキャクヒ</t>
    </rPh>
    <rPh sb="13" eb="15">
      <t>ヨソウ</t>
    </rPh>
    <rPh sb="15" eb="16">
      <t>ヨウ</t>
    </rPh>
    <rPh sb="16" eb="18">
      <t>カモク</t>
    </rPh>
    <phoneticPr fontId="1"/>
  </si>
  <si>
    <t>無形固定資産に係る償却費（予想用科目）</t>
    <rPh sb="0" eb="6">
      <t>ムケイコテイシサン</t>
    </rPh>
    <rPh sb="7" eb="8">
      <t>カカ</t>
    </rPh>
    <rPh sb="9" eb="12">
      <t>ショウキャクヒ</t>
    </rPh>
    <phoneticPr fontId="1"/>
  </si>
  <si>
    <t>その他の流動資産の増減額（予想用科目）</t>
    <rPh sb="2" eb="3">
      <t>タ</t>
    </rPh>
    <rPh sb="4" eb="8">
      <t>リュウドウシサン</t>
    </rPh>
    <rPh sb="9" eb="12">
      <t>ゾウゲンガク</t>
    </rPh>
    <phoneticPr fontId="1"/>
  </si>
  <si>
    <t>その他の流動負債の増減額（予想用科目）</t>
    <rPh sb="2" eb="3">
      <t>タ</t>
    </rPh>
    <rPh sb="4" eb="8">
      <t>リュウドウフサイ</t>
    </rPh>
    <rPh sb="9" eb="12">
      <t>ゾウゲンガク</t>
    </rPh>
    <phoneticPr fontId="1"/>
  </si>
  <si>
    <t>その他の増減額（予想用科目）</t>
    <rPh sb="2" eb="3">
      <t>タ</t>
    </rPh>
    <rPh sb="4" eb="7">
      <t>ゾウゲンガク</t>
    </rPh>
    <phoneticPr fontId="1"/>
  </si>
  <si>
    <t>短期有利子負債の増減額（予想用科目）</t>
    <rPh sb="0" eb="7">
      <t>タンキユウリシフサイ</t>
    </rPh>
    <rPh sb="8" eb="11">
      <t>ゾウゲンガク</t>
    </rPh>
    <phoneticPr fontId="1"/>
  </si>
  <si>
    <t>長期有利子負債の増減額（予想用科目）</t>
    <rPh sb="0" eb="7">
      <t>チョウキユウリシフサイ</t>
    </rPh>
    <rPh sb="8" eb="11">
      <t>ゾウゲンガク</t>
    </rPh>
    <phoneticPr fontId="1"/>
  </si>
  <si>
    <t>非償却資産</t>
    <rPh sb="0" eb="1">
      <t>ヒ</t>
    </rPh>
    <rPh sb="1" eb="5">
      <t>ショウキャクシサン</t>
    </rPh>
    <phoneticPr fontId="1"/>
  </si>
  <si>
    <t>受取利息</t>
    <rPh sb="0" eb="4">
      <t>ウケトリリソク</t>
    </rPh>
    <phoneticPr fontId="1"/>
  </si>
  <si>
    <t>受取配当金</t>
    <rPh sb="0" eb="5">
      <t>ウケトリハイトウキン</t>
    </rPh>
    <phoneticPr fontId="1"/>
  </si>
  <si>
    <t>X</t>
  </si>
  <si>
    <t>X</t>
    <phoneticPr fontId="1"/>
  </si>
  <si>
    <t>償却費計</t>
    <rPh sb="0" eb="3">
      <t>ショウキャクヒ</t>
    </rPh>
    <rPh sb="3" eb="4">
      <t>ケイ</t>
    </rPh>
    <phoneticPr fontId="1"/>
  </si>
  <si>
    <t>Balance Check（実績は端数ズレの可能性有）</t>
    <rPh sb="14" eb="16">
      <t>ジッセキ</t>
    </rPh>
    <rPh sb="17" eb="19">
      <t>ハスウ</t>
    </rPh>
    <rPh sb="22" eb="26">
      <t>カノウセイアリ</t>
    </rPh>
    <phoneticPr fontId="1"/>
  </si>
  <si>
    <t>発行済株式総数（期末）</t>
    <rPh sb="0" eb="3">
      <t>ハッコウズ</t>
    </rPh>
    <rPh sb="3" eb="7">
      <t>カブシキソウスウ</t>
    </rPh>
    <rPh sb="8" eb="10">
      <t>キマツ</t>
    </rPh>
    <phoneticPr fontId="1"/>
  </si>
  <si>
    <t>自己株式数（期末）</t>
    <rPh sb="0" eb="5">
      <t>ジコカブシキスウ</t>
    </rPh>
    <rPh sb="6" eb="8">
      <t>キマツ</t>
    </rPh>
    <phoneticPr fontId="1"/>
  </si>
  <si>
    <t>自己株調整後株式数（期末）</t>
    <rPh sb="0" eb="6">
      <t>ジコカブチョウセイゴ</t>
    </rPh>
    <rPh sb="6" eb="9">
      <t>カブシキスウ</t>
    </rPh>
    <rPh sb="10" eb="12">
      <t>キマツ</t>
    </rPh>
    <phoneticPr fontId="1"/>
  </si>
  <si>
    <t>BPS</t>
    <phoneticPr fontId="1"/>
  </si>
  <si>
    <t>DPS</t>
    <phoneticPr fontId="1"/>
  </si>
  <si>
    <t>中間配当</t>
    <rPh sb="0" eb="4">
      <t>チュウカンハイトウ</t>
    </rPh>
    <phoneticPr fontId="1"/>
  </si>
  <si>
    <t>期末配当</t>
    <rPh sb="0" eb="4">
      <t>キマツハイトウ</t>
    </rPh>
    <phoneticPr fontId="1"/>
  </si>
  <si>
    <t>配当金支払額（決算期基準）</t>
    <rPh sb="0" eb="6">
      <t>ハイトウキンシハライガク</t>
    </rPh>
    <rPh sb="7" eb="10">
      <t>ケッサンキ</t>
    </rPh>
    <rPh sb="10" eb="12">
      <t>キジュン</t>
    </rPh>
    <phoneticPr fontId="1"/>
  </si>
  <si>
    <t>配当金支払額（キャッシュ基準）</t>
    <rPh sb="0" eb="6">
      <t>ハイトウキンシハライガク</t>
    </rPh>
    <rPh sb="12" eb="14">
      <t>キジュン</t>
    </rPh>
    <phoneticPr fontId="1"/>
  </si>
  <si>
    <t>ROE</t>
    <phoneticPr fontId="1"/>
  </si>
  <si>
    <t>営業利益率</t>
    <rPh sb="0" eb="5">
      <t>エイギョウリエキリツ</t>
    </rPh>
    <phoneticPr fontId="1"/>
  </si>
  <si>
    <t>ROA（営業利益基準）</t>
    <rPh sb="4" eb="8">
      <t>エイギョウリエキ</t>
    </rPh>
    <rPh sb="8" eb="10">
      <t>キジュン</t>
    </rPh>
    <phoneticPr fontId="1"/>
  </si>
  <si>
    <t>資産回転率</t>
    <rPh sb="0" eb="5">
      <t>シサンカイテンリツ</t>
    </rPh>
    <phoneticPr fontId="1"/>
  </si>
  <si>
    <t>自己資本比率</t>
    <rPh sb="0" eb="6">
      <t>ジコシホンヒリツ</t>
    </rPh>
    <phoneticPr fontId="1"/>
  </si>
  <si>
    <t>自己資本</t>
    <rPh sb="0" eb="4">
      <t>ジコシホン</t>
    </rPh>
    <phoneticPr fontId="1"/>
  </si>
  <si>
    <t>D/E ratio</t>
    <phoneticPr fontId="1"/>
  </si>
  <si>
    <t>net D/E ratio</t>
    <phoneticPr fontId="1"/>
  </si>
  <si>
    <t>有利子負債</t>
    <rPh sb="0" eb="5">
      <t>ユウリシフサイ</t>
    </rPh>
    <phoneticPr fontId="1"/>
  </si>
  <si>
    <t>EBITDA</t>
    <phoneticPr fontId="1"/>
  </si>
  <si>
    <t>倍</t>
    <rPh sb="0" eb="1">
      <t>バイ</t>
    </rPh>
    <phoneticPr fontId="1"/>
  </si>
  <si>
    <t>回</t>
    <rPh sb="0" eb="1">
      <t>カイ</t>
    </rPh>
    <phoneticPr fontId="1"/>
  </si>
  <si>
    <t>％</t>
    <phoneticPr fontId="1"/>
  </si>
  <si>
    <t>円</t>
    <rPh sb="0" eb="1">
      <t>エン</t>
    </rPh>
    <phoneticPr fontId="1"/>
  </si>
  <si>
    <t>株</t>
    <rPh sb="0" eb="1">
      <t>カブ</t>
    </rPh>
    <phoneticPr fontId="1"/>
  </si>
  <si>
    <t>購入株数</t>
    <rPh sb="0" eb="2">
      <t>コウニュウ</t>
    </rPh>
    <rPh sb="2" eb="4">
      <t>カブスウ</t>
    </rPh>
    <phoneticPr fontId="1"/>
  </si>
  <si>
    <t>購入単価</t>
    <rPh sb="0" eb="4">
      <t>コウニュウタンカ</t>
    </rPh>
    <phoneticPr fontId="1"/>
  </si>
  <si>
    <t>-</t>
  </si>
  <si>
    <t>-</t>
    <phoneticPr fontId="1"/>
  </si>
  <si>
    <t>決算数値の入力単位（文字）</t>
    <rPh sb="0" eb="4">
      <t>ケッサンスウチ</t>
    </rPh>
    <rPh sb="5" eb="9">
      <t>ニュウリョクタンイ</t>
    </rPh>
    <rPh sb="10" eb="12">
      <t>モジ</t>
    </rPh>
    <phoneticPr fontId="1"/>
  </si>
  <si>
    <t>決算数値の入力単位（数字）</t>
    <rPh sb="0" eb="4">
      <t>ケッサンスウチ</t>
    </rPh>
    <rPh sb="5" eb="9">
      <t>ニュウリョクタンイ</t>
    </rPh>
    <rPh sb="10" eb="12">
      <t>スウジ</t>
    </rPh>
    <phoneticPr fontId="1"/>
  </si>
  <si>
    <t>未払法人税等</t>
    <rPh sb="0" eb="5">
      <t>ミバライホウジンゼイ</t>
    </rPh>
    <rPh sb="5" eb="6">
      <t>ナド</t>
    </rPh>
    <phoneticPr fontId="1"/>
  </si>
  <si>
    <t>配当性向</t>
    <rPh sb="0" eb="4">
      <t>ハイトウセイコウ</t>
    </rPh>
    <phoneticPr fontId="1"/>
  </si>
  <si>
    <t>支払利率（逆算）</t>
    <rPh sb="0" eb="2">
      <t>シハライ</t>
    </rPh>
    <rPh sb="2" eb="4">
      <t>リリツ</t>
    </rPh>
    <rPh sb="5" eb="7">
      <t>ギャクサン</t>
    </rPh>
    <phoneticPr fontId="1"/>
  </si>
  <si>
    <t>売上債権回転率（売上高基準）</t>
    <rPh sb="0" eb="4">
      <t>ウリアゲサイケン</t>
    </rPh>
    <rPh sb="4" eb="7">
      <t>カイテンリツ</t>
    </rPh>
    <rPh sb="8" eb="11">
      <t>ウリアゲダカ</t>
    </rPh>
    <rPh sb="11" eb="13">
      <t>キジュン</t>
    </rPh>
    <phoneticPr fontId="1"/>
  </si>
  <si>
    <t>内、有形固定資産</t>
    <rPh sb="0" eb="1">
      <t>ウチ</t>
    </rPh>
    <rPh sb="2" eb="8">
      <t>ユウケイコテイシサン</t>
    </rPh>
    <phoneticPr fontId="1"/>
  </si>
  <si>
    <t>内、無形固定資産</t>
    <rPh sb="0" eb="1">
      <t>ウチ</t>
    </rPh>
    <rPh sb="2" eb="8">
      <t>ムケイコテイシサン</t>
    </rPh>
    <phoneticPr fontId="1"/>
  </si>
  <si>
    <t>ソフトウェア</t>
    <phoneticPr fontId="1"/>
  </si>
  <si>
    <t>のれん</t>
    <phoneticPr fontId="1"/>
  </si>
  <si>
    <t>発行済株式数（期中平均）※1</t>
    <rPh sb="0" eb="3">
      <t>ハッコウズ</t>
    </rPh>
    <rPh sb="3" eb="6">
      <t>カブシキスウ</t>
    </rPh>
    <rPh sb="7" eb="11">
      <t>キチュウヘイキン</t>
    </rPh>
    <phoneticPr fontId="1"/>
  </si>
  <si>
    <t>EPS ※1</t>
    <phoneticPr fontId="1"/>
  </si>
  <si>
    <t>エクイティの増減</t>
    <rPh sb="6" eb="8">
      <t>ゾウゲン</t>
    </rPh>
    <phoneticPr fontId="1"/>
  </si>
  <si>
    <t>定期預金ズレ調整（定期預金→現預金振替）</t>
    <rPh sb="0" eb="4">
      <t>テイキヨキン</t>
    </rPh>
    <rPh sb="6" eb="8">
      <t>チョウセイ</t>
    </rPh>
    <rPh sb="9" eb="13">
      <t>テイキヨキン</t>
    </rPh>
    <rPh sb="14" eb="17">
      <t>ゲンヨキン</t>
    </rPh>
    <rPh sb="17" eb="19">
      <t>フリカエ</t>
    </rPh>
    <phoneticPr fontId="1"/>
  </si>
  <si>
    <t>内、有形固定資産（予想用科目）</t>
    <rPh sb="0" eb="1">
      <t>ウチ</t>
    </rPh>
    <rPh sb="2" eb="8">
      <t>ユウケイコテイシサン</t>
    </rPh>
    <rPh sb="9" eb="12">
      <t>ヨソウヨウ</t>
    </rPh>
    <rPh sb="12" eb="14">
      <t>カモク</t>
    </rPh>
    <phoneticPr fontId="1"/>
  </si>
  <si>
    <t>内、無形固定資産（予想用科目）</t>
    <rPh sb="0" eb="1">
      <t>ウチ</t>
    </rPh>
    <rPh sb="2" eb="8">
      <t>ムケイコテイシサン</t>
    </rPh>
    <rPh sb="9" eb="14">
      <t>ヨソウヨウカモク</t>
    </rPh>
    <phoneticPr fontId="1"/>
  </si>
  <si>
    <t>損益計算書（四半期累積値入力用）</t>
    <rPh sb="0" eb="5">
      <t>ソンエキケイサンショ</t>
    </rPh>
    <rPh sb="6" eb="9">
      <t>シハンキ</t>
    </rPh>
    <rPh sb="9" eb="11">
      <t>ルイセキ</t>
    </rPh>
    <rPh sb="11" eb="12">
      <t>アタイ</t>
    </rPh>
    <rPh sb="12" eb="15">
      <t>ニュウリョクヨウ</t>
    </rPh>
    <phoneticPr fontId="1"/>
  </si>
  <si>
    <t>証券コード</t>
    <rPh sb="0" eb="2">
      <t>ショウケン</t>
    </rPh>
    <phoneticPr fontId="1"/>
  </si>
  <si>
    <t>会社名</t>
    <rPh sb="0" eb="3">
      <t>カイシャメイ</t>
    </rPh>
    <phoneticPr fontId="1"/>
  </si>
  <si>
    <t>会社名を入力下さい</t>
    <rPh sb="0" eb="3">
      <t>カイシャメイ</t>
    </rPh>
    <rPh sb="4" eb="6">
      <t>ニュウリョク</t>
    </rPh>
    <rPh sb="6" eb="7">
      <t>クダ</t>
    </rPh>
    <phoneticPr fontId="1"/>
  </si>
  <si>
    <t>証券コードを入力下さい</t>
    <phoneticPr fontId="1"/>
  </si>
  <si>
    <t>日付データで直近通期決算期を入力下さい</t>
    <rPh sb="0" eb="2">
      <t>ヒヅケ</t>
    </rPh>
    <rPh sb="6" eb="8">
      <t>チョッキン</t>
    </rPh>
    <rPh sb="8" eb="10">
      <t>ツウキ</t>
    </rPh>
    <rPh sb="10" eb="12">
      <t>ケッサン</t>
    </rPh>
    <rPh sb="12" eb="13">
      <t>キ</t>
    </rPh>
    <rPh sb="14" eb="16">
      <t>ニュウリョク</t>
    </rPh>
    <rPh sb="16" eb="17">
      <t>クダ</t>
    </rPh>
    <phoneticPr fontId="1"/>
  </si>
  <si>
    <t>日付データで直近四半期決算の年月を入力下さい</t>
    <rPh sb="0" eb="2">
      <t>ヒヅケ</t>
    </rPh>
    <rPh sb="6" eb="8">
      <t>チョッキン</t>
    </rPh>
    <rPh sb="8" eb="11">
      <t>シハンキ</t>
    </rPh>
    <rPh sb="11" eb="13">
      <t>ケッサン</t>
    </rPh>
    <rPh sb="14" eb="16">
      <t>ネンゲツ</t>
    </rPh>
    <rPh sb="17" eb="19">
      <t>ニュウリョク</t>
    </rPh>
    <rPh sb="19" eb="20">
      <t>クダ</t>
    </rPh>
    <phoneticPr fontId="1"/>
  </si>
  <si>
    <r>
      <t xml:space="preserve">有価証券報告書より法定実効税率を入力下さい
</t>
    </r>
    <r>
      <rPr>
        <sz val="10"/>
        <color theme="0" tint="-0.499984740745262"/>
        <rFont val="Meiryo UI"/>
        <family val="3"/>
        <charset val="128"/>
      </rPr>
      <t>※ 必要に応じて各予想期で税金計算を実施下さい</t>
    </r>
    <rPh sb="0" eb="7">
      <t>ユウカショウケンホウコクショ</t>
    </rPh>
    <rPh sb="9" eb="11">
      <t>ホウテイ</t>
    </rPh>
    <rPh sb="11" eb="15">
      <t>ジッコウゼイリツ</t>
    </rPh>
    <rPh sb="16" eb="18">
      <t>ニュウリョク</t>
    </rPh>
    <rPh sb="18" eb="19">
      <t>クダ</t>
    </rPh>
    <rPh sb="24" eb="26">
      <t>ヒツヨウ</t>
    </rPh>
    <rPh sb="27" eb="28">
      <t>オウ</t>
    </rPh>
    <rPh sb="30" eb="34">
      <t>カクヨソウキ</t>
    </rPh>
    <rPh sb="35" eb="37">
      <t>ゼイキン</t>
    </rPh>
    <rPh sb="37" eb="39">
      <t>ケイサン</t>
    </rPh>
    <rPh sb="40" eb="42">
      <t>ジッシ</t>
    </rPh>
    <rPh sb="42" eb="43">
      <t>クダ</t>
    </rPh>
    <phoneticPr fontId="1"/>
  </si>
  <si>
    <t>K</t>
    <phoneticPr fontId="1"/>
  </si>
  <si>
    <t>M</t>
    <phoneticPr fontId="1"/>
  </si>
  <si>
    <t>B</t>
    <phoneticPr fontId="1"/>
  </si>
  <si>
    <t>説明</t>
    <rPh sb="0" eb="2">
      <t>セツメイ</t>
    </rPh>
    <phoneticPr fontId="1"/>
  </si>
  <si>
    <t>投資その他資産（予想用科目）</t>
    <rPh sb="0" eb="2">
      <t>トウシ</t>
    </rPh>
    <rPh sb="4" eb="5">
      <t>タ</t>
    </rPh>
    <rPh sb="5" eb="7">
      <t>シサン</t>
    </rPh>
    <rPh sb="8" eb="11">
      <t>ヨソウヨウ</t>
    </rPh>
    <rPh sb="11" eb="13">
      <t>カモク</t>
    </rPh>
    <phoneticPr fontId="1"/>
  </si>
  <si>
    <t>-</t>
    <phoneticPr fontId="1"/>
  </si>
  <si>
    <t>法定実効税率（%）</t>
    <rPh sb="0" eb="6">
      <t>ホウテイジッコウゼイリツ</t>
    </rPh>
    <phoneticPr fontId="1"/>
  </si>
  <si>
    <t>1.</t>
    <phoneticPr fontId="1"/>
  </si>
  <si>
    <t>2.</t>
    <phoneticPr fontId="1"/>
  </si>
  <si>
    <t>No.</t>
    <phoneticPr fontId="1"/>
  </si>
  <si>
    <t>Model連携内容</t>
    <rPh sb="5" eb="7">
      <t>レンケイ</t>
    </rPh>
    <rPh sb="7" eb="9">
      <t>ナイヨウ</t>
    </rPh>
    <phoneticPr fontId="1"/>
  </si>
  <si>
    <r>
      <t xml:space="preserve">数値入力単位を文字列で入力下さい
</t>
    </r>
    <r>
      <rPr>
        <sz val="10"/>
        <color theme="0" tint="-0.499984740745262"/>
        <rFont val="Meiryo UI"/>
        <family val="3"/>
        <charset val="128"/>
      </rPr>
      <t>※ Alt＋↓で入力案が選択できます</t>
    </r>
    <rPh sb="0" eb="2">
      <t>スウチ</t>
    </rPh>
    <rPh sb="2" eb="4">
      <t>ニュウリョク</t>
    </rPh>
    <rPh sb="4" eb="6">
      <t>タンイ</t>
    </rPh>
    <rPh sb="7" eb="10">
      <t>モジレツ</t>
    </rPh>
    <rPh sb="11" eb="13">
      <t>ニュウリョク</t>
    </rPh>
    <rPh sb="13" eb="14">
      <t>クダ</t>
    </rPh>
    <rPh sb="25" eb="28">
      <t>ニュウリョクアン</t>
    </rPh>
    <rPh sb="29" eb="31">
      <t>センタク</t>
    </rPh>
    <phoneticPr fontId="1"/>
  </si>
  <si>
    <r>
      <t xml:space="preserve">数値入力単位を数字で入力下さい
</t>
    </r>
    <r>
      <rPr>
        <sz val="10"/>
        <color theme="0" tint="-0.499984740745262"/>
        <rFont val="Meiryo UI"/>
        <family val="3"/>
        <charset val="128"/>
      </rPr>
      <t>※ Alt＋↓で入力案が選択できます</t>
    </r>
    <rPh sb="0" eb="2">
      <t>スウチ</t>
    </rPh>
    <rPh sb="2" eb="6">
      <t>ニュウリョクタンイ</t>
    </rPh>
    <rPh sb="7" eb="9">
      <t>スウジ</t>
    </rPh>
    <rPh sb="10" eb="12">
      <t>ニュウリョク</t>
    </rPh>
    <rPh sb="12" eb="13">
      <t>クダ</t>
    </rPh>
    <phoneticPr fontId="1"/>
  </si>
  <si>
    <r>
      <t xml:space="preserve">実績の表記方法を入力下さい
</t>
    </r>
    <r>
      <rPr>
        <sz val="10"/>
        <color theme="0" tint="-0.499984740745262"/>
        <rFont val="Meiryo UI"/>
        <family val="3"/>
        <charset val="128"/>
      </rPr>
      <t>※ Alt＋↓で入力案が選択できます</t>
    </r>
    <rPh sb="0" eb="2">
      <t>ジッセキ</t>
    </rPh>
    <rPh sb="3" eb="5">
      <t>ヒョウキ</t>
    </rPh>
    <rPh sb="5" eb="7">
      <t>ホウホウ</t>
    </rPh>
    <rPh sb="8" eb="10">
      <t>ニュウリョク</t>
    </rPh>
    <rPh sb="10" eb="11">
      <t>クダ</t>
    </rPh>
    <phoneticPr fontId="1"/>
  </si>
  <si>
    <r>
      <t xml:space="preserve">アナリスト予想の表記方法を入力下さい
</t>
    </r>
    <r>
      <rPr>
        <sz val="10"/>
        <color theme="0" tint="-0.499984740745262"/>
        <rFont val="Meiryo UI"/>
        <family val="3"/>
        <charset val="128"/>
      </rPr>
      <t>※ Alt＋↓で入力案が選択できます</t>
    </r>
    <rPh sb="5" eb="7">
      <t>ヨソウ</t>
    </rPh>
    <rPh sb="8" eb="12">
      <t>ヒョウキホウホウ</t>
    </rPh>
    <rPh sb="13" eb="15">
      <t>ニュウリョク</t>
    </rPh>
    <rPh sb="15" eb="16">
      <t>クダ</t>
    </rPh>
    <phoneticPr fontId="1"/>
  </si>
  <si>
    <r>
      <t xml:space="preserve">会社計画会社計画の表記方法を入力下さい
</t>
    </r>
    <r>
      <rPr>
        <sz val="10"/>
        <color theme="0" tint="-0.499984740745262"/>
        <rFont val="Meiryo UI"/>
        <family val="3"/>
        <charset val="128"/>
      </rPr>
      <t>※ Alt＋↓で入力案が選択できます</t>
    </r>
    <rPh sb="0" eb="2">
      <t>カイシャ</t>
    </rPh>
    <rPh sb="2" eb="4">
      <t>ケイカク</t>
    </rPh>
    <phoneticPr fontId="1"/>
  </si>
  <si>
    <r>
      <t xml:space="preserve">年次の表記方法を入力下さい
</t>
    </r>
    <r>
      <rPr>
        <sz val="10"/>
        <color theme="0" tint="-0.499984740745262"/>
        <rFont val="Meiryo UI"/>
        <family val="3"/>
        <charset val="128"/>
      </rPr>
      <t>※ Alt＋↓で入力案が選択できます</t>
    </r>
    <rPh sb="0" eb="2">
      <t>ネンジ</t>
    </rPh>
    <rPh sb="3" eb="7">
      <t>ヒョウキホウホウ</t>
    </rPh>
    <rPh sb="8" eb="10">
      <t>ニュウリョク</t>
    </rPh>
    <rPh sb="10" eb="11">
      <t>クダ</t>
    </rPh>
    <phoneticPr fontId="1"/>
  </si>
  <si>
    <r>
      <t xml:space="preserve">四半期の表記方法を入力下さい
</t>
    </r>
    <r>
      <rPr>
        <sz val="10"/>
        <color theme="0" tint="-0.499984740745262"/>
        <rFont val="Meiryo UI"/>
        <family val="3"/>
        <charset val="128"/>
      </rPr>
      <t>※ Alt＋↓で入力案が選択できます</t>
    </r>
    <rPh sb="0" eb="3">
      <t>シハンキ</t>
    </rPh>
    <rPh sb="4" eb="8">
      <t>ヒョウキホウホウ</t>
    </rPh>
    <rPh sb="9" eb="11">
      <t>ニュウリョク</t>
    </rPh>
    <rPh sb="11" eb="12">
      <t>クダ</t>
    </rPh>
    <phoneticPr fontId="1"/>
  </si>
  <si>
    <r>
      <t xml:space="preserve">前期比の表記方法を入力下さい
</t>
    </r>
    <r>
      <rPr>
        <sz val="10"/>
        <color theme="0" tint="-0.499984740745262"/>
        <rFont val="Meiryo UI"/>
        <family val="3"/>
        <charset val="128"/>
      </rPr>
      <t>※ Alt＋↓で入力案が選択できます</t>
    </r>
    <rPh sb="0" eb="3">
      <t>ゼンキヒ</t>
    </rPh>
    <rPh sb="4" eb="8">
      <t>ヒョウキホウホウ</t>
    </rPh>
    <rPh sb="9" eb="11">
      <t>ニュウリョク</t>
    </rPh>
    <rPh sb="11" eb="12">
      <t>クダ</t>
    </rPh>
    <phoneticPr fontId="1"/>
  </si>
  <si>
    <r>
      <t xml:space="preserve">売上高比率の表記方法を入力下さい
</t>
    </r>
    <r>
      <rPr>
        <sz val="10"/>
        <color theme="0" tint="-0.499984740745262"/>
        <rFont val="Meiryo UI"/>
        <family val="3"/>
        <charset val="128"/>
      </rPr>
      <t>※ Alt＋↓で入力案が選択できます</t>
    </r>
    <rPh sb="0" eb="3">
      <t>ウリアゲダカ</t>
    </rPh>
    <rPh sb="3" eb="5">
      <t>ヒリツ</t>
    </rPh>
    <rPh sb="6" eb="10">
      <t>ヒョウキホウホウ</t>
    </rPh>
    <rPh sb="11" eb="13">
      <t>ニュウリョク</t>
    </rPh>
    <rPh sb="13" eb="14">
      <t>クダ</t>
    </rPh>
    <phoneticPr fontId="1"/>
  </si>
  <si>
    <t>sheet名</t>
    <rPh sb="5" eb="6">
      <t>メイ</t>
    </rPh>
    <phoneticPr fontId="1"/>
  </si>
  <si>
    <t>作業概要</t>
    <rPh sb="0" eb="2">
      <t>サギョウ</t>
    </rPh>
    <rPh sb="2" eb="4">
      <t>ガイヨウ</t>
    </rPh>
    <phoneticPr fontId="1"/>
  </si>
  <si>
    <t>備考</t>
    <rPh sb="0" eb="2">
      <t>ビコウ</t>
    </rPh>
    <phoneticPr fontId="1"/>
  </si>
  <si>
    <t>・</t>
    <phoneticPr fontId="1"/>
  </si>
  <si>
    <t>目的と免責事項</t>
  </si>
  <si>
    <t>Modelに連携する基本情報を入力する</t>
    <rPh sb="6" eb="8">
      <t>レンケイ</t>
    </rPh>
    <rPh sb="10" eb="12">
      <t>キホン</t>
    </rPh>
    <rPh sb="12" eb="14">
      <t>ジョウホウ</t>
    </rPh>
    <rPh sb="15" eb="17">
      <t>ニュウリョク</t>
    </rPh>
    <phoneticPr fontId="1"/>
  </si>
  <si>
    <t>売上高</t>
    <rPh sb="0" eb="3">
      <t>ウリアゲダカ</t>
    </rPh>
    <phoneticPr fontId="1"/>
  </si>
  <si>
    <t>外部顧客への売上高</t>
    <rPh sb="0" eb="4">
      <t>ガイブコキャク</t>
    </rPh>
    <rPh sb="6" eb="9">
      <t>ウリアゲダカ</t>
    </rPh>
    <phoneticPr fontId="1"/>
  </si>
  <si>
    <t>セグメント間の内部売上高又は振替高</t>
    <rPh sb="5" eb="6">
      <t>カン</t>
    </rPh>
    <rPh sb="7" eb="9">
      <t>ナイブ</t>
    </rPh>
    <rPh sb="9" eb="12">
      <t>ウリアゲダカ</t>
    </rPh>
    <rPh sb="12" eb="13">
      <t>マタ</t>
    </rPh>
    <rPh sb="14" eb="17">
      <t>フリカエダカ</t>
    </rPh>
    <phoneticPr fontId="1"/>
  </si>
  <si>
    <t>調整額</t>
    <rPh sb="0" eb="3">
      <t>チョウセイガク</t>
    </rPh>
    <phoneticPr fontId="1"/>
  </si>
  <si>
    <t>単価</t>
    <rPh sb="0" eb="2">
      <t>タンカ</t>
    </rPh>
    <phoneticPr fontId="1"/>
  </si>
  <si>
    <t>数量</t>
    <rPh sb="0" eb="2">
      <t>スウリョウ</t>
    </rPh>
    <phoneticPr fontId="1"/>
  </si>
  <si>
    <t>本資料は、日本国内の上場企業（日本会計基準）の会計情報の整理及び業績予想のための業績モデルテンプレートです。</t>
    <rPh sb="0" eb="3">
      <t>ホンシリョウ</t>
    </rPh>
    <rPh sb="5" eb="7">
      <t>ニホン</t>
    </rPh>
    <rPh sb="7" eb="9">
      <t>コクナイ</t>
    </rPh>
    <rPh sb="10" eb="12">
      <t>ジョウジョウ</t>
    </rPh>
    <rPh sb="12" eb="14">
      <t>キギョウ</t>
    </rPh>
    <rPh sb="15" eb="21">
      <t>ニホンカイケイキジュン</t>
    </rPh>
    <rPh sb="23" eb="25">
      <t>カイケイ</t>
    </rPh>
    <rPh sb="25" eb="27">
      <t>ジョウホウ</t>
    </rPh>
    <rPh sb="28" eb="30">
      <t>セイリ</t>
    </rPh>
    <rPh sb="30" eb="31">
      <t>オヨ</t>
    </rPh>
    <rPh sb="32" eb="34">
      <t>ギョウセキ</t>
    </rPh>
    <rPh sb="34" eb="36">
      <t>ヨソウ</t>
    </rPh>
    <rPh sb="40" eb="42">
      <t>ギョウセキ</t>
    </rPh>
    <phoneticPr fontId="1"/>
  </si>
  <si>
    <t>本資料の利用者等は、本テンプレートが抱える諸課題をその記載の如何を問わず十分に認識した上で、上記事項にご承諾頂いたものとみなします。</t>
    <rPh sb="0" eb="3">
      <t>ホンシリョウ</t>
    </rPh>
    <rPh sb="4" eb="7">
      <t>リヨウシャ</t>
    </rPh>
    <rPh sb="7" eb="8">
      <t>ナド</t>
    </rPh>
    <rPh sb="10" eb="11">
      <t>ホン</t>
    </rPh>
    <rPh sb="18" eb="19">
      <t>カカ</t>
    </rPh>
    <rPh sb="21" eb="24">
      <t>ショカダイ</t>
    </rPh>
    <rPh sb="27" eb="29">
      <t>キサイ</t>
    </rPh>
    <rPh sb="30" eb="32">
      <t>イカン</t>
    </rPh>
    <rPh sb="33" eb="34">
      <t>ト</t>
    </rPh>
    <rPh sb="36" eb="38">
      <t>ジュウブン</t>
    </rPh>
    <rPh sb="39" eb="41">
      <t>ニンシキ</t>
    </rPh>
    <rPh sb="43" eb="44">
      <t>ウエ</t>
    </rPh>
    <rPh sb="46" eb="48">
      <t>ジョウキ</t>
    </rPh>
    <rPh sb="48" eb="50">
      <t>ジコウ</t>
    </rPh>
    <rPh sb="52" eb="54">
      <t>ショウダク</t>
    </rPh>
    <rPh sb="54" eb="55">
      <t>イタダ</t>
    </rPh>
    <phoneticPr fontId="1"/>
  </si>
  <si>
    <t>業績モデルの作成手順</t>
    <rPh sb="0" eb="2">
      <t>ギョウセキ</t>
    </rPh>
    <rPh sb="6" eb="8">
      <t>サクセイ</t>
    </rPh>
    <rPh sb="8" eb="10">
      <t>テジュン</t>
    </rPh>
    <phoneticPr fontId="1"/>
  </si>
  <si>
    <t>損益計算書数値を入力する（通期）</t>
    <rPh sb="0" eb="5">
      <t>ソンエキケイサンショ</t>
    </rPh>
    <rPh sb="5" eb="7">
      <t>スウチ</t>
    </rPh>
    <rPh sb="8" eb="10">
      <t>ニュウリョク</t>
    </rPh>
    <rPh sb="13" eb="15">
      <t>ツウキ</t>
    </rPh>
    <phoneticPr fontId="1"/>
  </si>
  <si>
    <t>主要財務指標等数値を入力する（通期）</t>
    <rPh sb="0" eb="6">
      <t>シュヨウザイムシヒョウ</t>
    </rPh>
    <rPh sb="6" eb="7">
      <t>ナド</t>
    </rPh>
    <rPh sb="7" eb="9">
      <t>スウチ</t>
    </rPh>
    <rPh sb="10" eb="12">
      <t>ニュウリョク</t>
    </rPh>
    <rPh sb="15" eb="17">
      <t>ツウキ</t>
    </rPh>
    <phoneticPr fontId="1"/>
  </si>
  <si>
    <r>
      <t>決算短信等を基に、Model sheet中段の主要財務指標等欄の</t>
    </r>
    <r>
      <rPr>
        <sz val="10"/>
        <color rgb="FFFF0000"/>
        <rFont val="Meiryo UI"/>
        <family val="3"/>
        <charset val="128"/>
      </rPr>
      <t>N～W列</t>
    </r>
    <r>
      <rPr>
        <sz val="10"/>
        <color theme="1"/>
        <rFont val="Meiryo UI"/>
        <family val="3"/>
        <charset val="128"/>
      </rPr>
      <t>に通期実績を入力します。（入力箇所は黄色ハイライトしております。自社株買い関連項目は「自己株式の取得結果」の適時開示・ニュースリリースを参照する必要があります。設備投資額はセグメント情報内、又は有価証券報告書「設備投資等の概要」に記載があります。）</t>
    </r>
    <rPh sb="0" eb="4">
      <t>ケッサンタンシン</t>
    </rPh>
    <rPh sb="4" eb="5">
      <t>ナド</t>
    </rPh>
    <rPh sb="6" eb="7">
      <t>モト</t>
    </rPh>
    <rPh sb="20" eb="22">
      <t>チュウダン</t>
    </rPh>
    <rPh sb="23" eb="29">
      <t>シュヨウザイムシヒョウ</t>
    </rPh>
    <rPh sb="29" eb="30">
      <t>ナド</t>
    </rPh>
    <rPh sb="30" eb="31">
      <t>ラン</t>
    </rPh>
    <rPh sb="35" eb="36">
      <t>レツ</t>
    </rPh>
    <rPh sb="37" eb="39">
      <t>ツウキ</t>
    </rPh>
    <rPh sb="39" eb="41">
      <t>ジッセキ</t>
    </rPh>
    <rPh sb="42" eb="44">
      <t>ニュウリョク</t>
    </rPh>
    <rPh sb="49" eb="51">
      <t>ニュウリョク</t>
    </rPh>
    <rPh sb="51" eb="53">
      <t>カショ</t>
    </rPh>
    <rPh sb="54" eb="56">
      <t>キイロ</t>
    </rPh>
    <rPh sb="68" eb="72">
      <t>ジシャカブガ</t>
    </rPh>
    <rPh sb="73" eb="75">
      <t>カンレン</t>
    </rPh>
    <rPh sb="75" eb="77">
      <t>コウモク</t>
    </rPh>
    <rPh sb="79" eb="83">
      <t>ジコカブシキ</t>
    </rPh>
    <rPh sb="84" eb="88">
      <t>シュトクケッカ</t>
    </rPh>
    <rPh sb="90" eb="94">
      <t>テキジカイジ</t>
    </rPh>
    <rPh sb="104" eb="106">
      <t>サンショウ</t>
    </rPh>
    <rPh sb="108" eb="110">
      <t>ヒツヨウ</t>
    </rPh>
    <rPh sb="116" eb="121">
      <t>セツビトウシガク</t>
    </rPh>
    <rPh sb="127" eb="129">
      <t>ジョウホウ</t>
    </rPh>
    <rPh sb="129" eb="130">
      <t>ナイ</t>
    </rPh>
    <rPh sb="131" eb="132">
      <t>マタ</t>
    </rPh>
    <rPh sb="133" eb="140">
      <t>ユウカショウケンホウコクショ</t>
    </rPh>
    <rPh sb="141" eb="145">
      <t>セツビトウシ</t>
    </rPh>
    <rPh sb="145" eb="146">
      <t>ナド</t>
    </rPh>
    <rPh sb="147" eb="149">
      <t>ガイヨウ</t>
    </rPh>
    <rPh sb="151" eb="153">
      <t>キサイ</t>
    </rPh>
    <phoneticPr fontId="1"/>
  </si>
  <si>
    <t>貸借対照表数値を入力する（通期）</t>
    <rPh sb="0" eb="5">
      <t>タイシャクタイショウヒョウ</t>
    </rPh>
    <rPh sb="5" eb="7">
      <t>スウチ</t>
    </rPh>
    <rPh sb="8" eb="10">
      <t>ニュウリョク</t>
    </rPh>
    <rPh sb="13" eb="15">
      <t>ツウキ</t>
    </rPh>
    <phoneticPr fontId="1"/>
  </si>
  <si>
    <r>
      <t>決算短信等を基に、Model sheet下段の貸借対照表欄の</t>
    </r>
    <r>
      <rPr>
        <sz val="10"/>
        <color rgb="FFFF0000"/>
        <rFont val="Meiryo UI"/>
        <family val="3"/>
        <charset val="128"/>
      </rPr>
      <t>N～W列</t>
    </r>
    <r>
      <rPr>
        <sz val="10"/>
        <color theme="1"/>
        <rFont val="Meiryo UI"/>
        <family val="3"/>
        <charset val="128"/>
      </rPr>
      <t>に通期実績を入力します。（入力箇所は黄色ハイライトしております。AAA,BBB,CCC,ZZZは予備枠です。ZZZの予備枠は利用せず行不足時はZZZの1行上に行追加することを推奨します。純資産項目は連単次第で項目名が変わりますが読み替えてご利用下さい。）</t>
    </r>
    <rPh sb="0" eb="4">
      <t>ケッサンタンシン</t>
    </rPh>
    <rPh sb="4" eb="5">
      <t>ナド</t>
    </rPh>
    <rPh sb="6" eb="7">
      <t>モト</t>
    </rPh>
    <rPh sb="20" eb="22">
      <t>ゲダン</t>
    </rPh>
    <rPh sb="23" eb="28">
      <t>タイシャクタイショウヒョウ</t>
    </rPh>
    <rPh sb="28" eb="29">
      <t>ラン</t>
    </rPh>
    <rPh sb="33" eb="34">
      <t>レツ</t>
    </rPh>
    <rPh sb="35" eb="37">
      <t>ツウキ</t>
    </rPh>
    <rPh sb="37" eb="39">
      <t>ジッセキ</t>
    </rPh>
    <rPh sb="40" eb="42">
      <t>ニュウリョク</t>
    </rPh>
    <rPh sb="47" eb="51">
      <t>ニュウリョクカショ</t>
    </rPh>
    <rPh sb="52" eb="54">
      <t>キイロ</t>
    </rPh>
    <rPh sb="82" eb="85">
      <t>ヨビワク</t>
    </rPh>
    <rPh sb="92" eb="95">
      <t>ヨビワク</t>
    </rPh>
    <rPh sb="96" eb="98">
      <t>リヨウ</t>
    </rPh>
    <rPh sb="100" eb="101">
      <t>ギョウ</t>
    </rPh>
    <rPh sb="101" eb="104">
      <t>フソクジ</t>
    </rPh>
    <rPh sb="110" eb="111">
      <t>ギョウ</t>
    </rPh>
    <rPh sb="111" eb="112">
      <t>ウエ</t>
    </rPh>
    <rPh sb="113" eb="114">
      <t>ギョウ</t>
    </rPh>
    <rPh sb="114" eb="116">
      <t>ツイカ</t>
    </rPh>
    <rPh sb="121" eb="123">
      <t>スイショウ</t>
    </rPh>
    <rPh sb="127" eb="130">
      <t>ジュンシサン</t>
    </rPh>
    <rPh sb="130" eb="132">
      <t>コウモク</t>
    </rPh>
    <rPh sb="133" eb="135">
      <t>レンタン</t>
    </rPh>
    <rPh sb="135" eb="137">
      <t>シダイ</t>
    </rPh>
    <rPh sb="138" eb="141">
      <t>コウモクメイ</t>
    </rPh>
    <rPh sb="142" eb="143">
      <t>カ</t>
    </rPh>
    <rPh sb="148" eb="149">
      <t>ヨ</t>
    </rPh>
    <rPh sb="150" eb="151">
      <t>カ</t>
    </rPh>
    <rPh sb="154" eb="156">
      <t>リヨウ</t>
    </rPh>
    <rPh sb="156" eb="157">
      <t>クダ</t>
    </rPh>
    <phoneticPr fontId="1"/>
  </si>
  <si>
    <t>キャッシュフロー計算書数値を入力する（通期）</t>
    <rPh sb="8" eb="11">
      <t>ケイサンショ</t>
    </rPh>
    <rPh sb="11" eb="13">
      <t>スウチ</t>
    </rPh>
    <rPh sb="14" eb="16">
      <t>ニュウリョク</t>
    </rPh>
    <rPh sb="19" eb="21">
      <t>ツウキ</t>
    </rPh>
    <phoneticPr fontId="1"/>
  </si>
  <si>
    <t>通期業績推移を俯瞰的に確認する</t>
    <rPh sb="0" eb="6">
      <t>ツウキギョウセキスイイ</t>
    </rPh>
    <rPh sb="7" eb="10">
      <t>フカンテキ</t>
    </rPh>
    <rPh sb="11" eb="13">
      <t>カクニン</t>
    </rPh>
    <phoneticPr fontId="1"/>
  </si>
  <si>
    <t>会社計画値を入力する</t>
    <rPh sb="0" eb="4">
      <t>カイシャケイカク</t>
    </rPh>
    <rPh sb="4" eb="5">
      <t>アタイ</t>
    </rPh>
    <rPh sb="6" eb="8">
      <t>ニュウリョク</t>
    </rPh>
    <phoneticPr fontId="1"/>
  </si>
  <si>
    <r>
      <t>Model sheetの</t>
    </r>
    <r>
      <rPr>
        <sz val="10"/>
        <color rgb="FFFF0000"/>
        <rFont val="Meiryo UI"/>
        <family val="3"/>
        <charset val="128"/>
      </rPr>
      <t>AC列</t>
    </r>
    <r>
      <rPr>
        <sz val="10"/>
        <color theme="1"/>
        <rFont val="Meiryo UI"/>
        <family val="3"/>
        <charset val="128"/>
      </rPr>
      <t>に開示されている限りの会社計画値を入力します。中期経営計画が策定・公表されている場合は、</t>
    </r>
    <r>
      <rPr>
        <sz val="10"/>
        <color rgb="FFFF0000"/>
        <rFont val="Meiryo UI"/>
        <family val="3"/>
        <charset val="128"/>
      </rPr>
      <t>AD列～</t>
    </r>
    <r>
      <rPr>
        <sz val="10"/>
        <color theme="1"/>
        <rFont val="Meiryo UI"/>
        <family val="3"/>
        <charset val="128"/>
      </rPr>
      <t>のグループ化を解除しN年後の計画数値も同様に入力します。（今期着地見込みは決算短信表紙の最下段に記載があります。また中期経営計画資料や直近の通期決算説明会資料に追加情報が開示されています。）</t>
    </r>
    <rPh sb="14" eb="15">
      <t>レツ</t>
    </rPh>
    <rPh sb="16" eb="18">
      <t>カイジ</t>
    </rPh>
    <rPh sb="23" eb="24">
      <t>カギ</t>
    </rPh>
    <rPh sb="26" eb="28">
      <t>カイシャ</t>
    </rPh>
    <rPh sb="28" eb="30">
      <t>ケイカク</t>
    </rPh>
    <rPh sb="30" eb="31">
      <t>アタイ</t>
    </rPh>
    <rPh sb="32" eb="34">
      <t>ニュウリョク</t>
    </rPh>
    <rPh sb="38" eb="42">
      <t>チュウキケイエイ</t>
    </rPh>
    <rPh sb="42" eb="44">
      <t>ケイカク</t>
    </rPh>
    <rPh sb="45" eb="47">
      <t>サクテイ</t>
    </rPh>
    <rPh sb="48" eb="50">
      <t>コウヒョウ</t>
    </rPh>
    <rPh sb="55" eb="57">
      <t>バアイ</t>
    </rPh>
    <rPh sb="61" eb="62">
      <t>レツ</t>
    </rPh>
    <rPh sb="68" eb="69">
      <t>カ</t>
    </rPh>
    <rPh sb="70" eb="72">
      <t>カイジョ</t>
    </rPh>
    <rPh sb="74" eb="76">
      <t>ネンゴ</t>
    </rPh>
    <rPh sb="77" eb="79">
      <t>ケイカク</t>
    </rPh>
    <rPh sb="79" eb="81">
      <t>スウチ</t>
    </rPh>
    <rPh sb="82" eb="84">
      <t>ドウヨウ</t>
    </rPh>
    <rPh sb="85" eb="87">
      <t>ニュウリョク</t>
    </rPh>
    <rPh sb="92" eb="94">
      <t>コンキ</t>
    </rPh>
    <rPh sb="94" eb="98">
      <t>チャクチミコ</t>
    </rPh>
    <rPh sb="100" eb="102">
      <t>ケッサン</t>
    </rPh>
    <rPh sb="102" eb="104">
      <t>タンシン</t>
    </rPh>
    <rPh sb="104" eb="106">
      <t>ヒョウシ</t>
    </rPh>
    <rPh sb="107" eb="110">
      <t>サイゲダン</t>
    </rPh>
    <rPh sb="111" eb="113">
      <t>キサイ</t>
    </rPh>
    <rPh sb="121" eb="125">
      <t>チュウキケイエイ</t>
    </rPh>
    <rPh sb="125" eb="127">
      <t>ケイカク</t>
    </rPh>
    <rPh sb="127" eb="129">
      <t>シリョウ</t>
    </rPh>
    <rPh sb="130" eb="132">
      <t>チョッキン</t>
    </rPh>
    <rPh sb="133" eb="135">
      <t>ツウキ</t>
    </rPh>
    <rPh sb="135" eb="137">
      <t>ケッサン</t>
    </rPh>
    <rPh sb="137" eb="142">
      <t>セツメイカイシリョウ</t>
    </rPh>
    <rPh sb="143" eb="145">
      <t>ツイカ</t>
    </rPh>
    <rPh sb="145" eb="147">
      <t>ジョウホウ</t>
    </rPh>
    <rPh sb="148" eb="150">
      <t>カイジ</t>
    </rPh>
    <phoneticPr fontId="1"/>
  </si>
  <si>
    <t>損益計算書数値を入力する（四半期）</t>
    <rPh sb="0" eb="5">
      <t>ソンエキケイサンショ</t>
    </rPh>
    <rPh sb="5" eb="7">
      <t>スウチ</t>
    </rPh>
    <rPh sb="8" eb="10">
      <t>ニュウリョク</t>
    </rPh>
    <rPh sb="13" eb="16">
      <t>シハンキ</t>
    </rPh>
    <phoneticPr fontId="1"/>
  </si>
  <si>
    <r>
      <t>決算短信等を基に、Model sheet上段の損益計算書欄の</t>
    </r>
    <r>
      <rPr>
        <sz val="10"/>
        <color rgb="FFFF0000"/>
        <rFont val="Meiryo UI"/>
        <family val="3"/>
        <charset val="128"/>
      </rPr>
      <t>AH列～</t>
    </r>
    <r>
      <rPr>
        <sz val="10"/>
        <color theme="1"/>
        <rFont val="Meiryo UI"/>
        <family val="3"/>
        <charset val="128"/>
      </rPr>
      <t>に四半期実績を入力します。四半期累積値入力用欄に入力し、単四半期実績は計算します。（入力箇所は黄色ハイライトしております。累積→単四半期の変換数式は初期フォーマットにて入力済みですが、間違いが無いか確認下さい。）</t>
    </r>
    <rPh sb="0" eb="4">
      <t>ケッサンタンシン</t>
    </rPh>
    <rPh sb="4" eb="5">
      <t>ナド</t>
    </rPh>
    <rPh sb="6" eb="7">
      <t>モト</t>
    </rPh>
    <rPh sb="20" eb="22">
      <t>ジョウダン</t>
    </rPh>
    <rPh sb="23" eb="28">
      <t>ソンエキケイサンショ</t>
    </rPh>
    <rPh sb="28" eb="29">
      <t>ラン</t>
    </rPh>
    <rPh sb="32" eb="33">
      <t>レツ</t>
    </rPh>
    <rPh sb="35" eb="38">
      <t>シハンキ</t>
    </rPh>
    <rPh sb="38" eb="40">
      <t>ジッセキ</t>
    </rPh>
    <rPh sb="41" eb="43">
      <t>ニュウリョク</t>
    </rPh>
    <rPh sb="47" eb="50">
      <t>シハンキ</t>
    </rPh>
    <rPh sb="50" eb="52">
      <t>ルイセキ</t>
    </rPh>
    <rPh sb="52" eb="53">
      <t>アタイ</t>
    </rPh>
    <rPh sb="53" eb="55">
      <t>ニュウリョク</t>
    </rPh>
    <rPh sb="55" eb="56">
      <t>ヨウ</t>
    </rPh>
    <rPh sb="56" eb="57">
      <t>ラン</t>
    </rPh>
    <rPh sb="58" eb="60">
      <t>ニュウリョク</t>
    </rPh>
    <rPh sb="62" eb="63">
      <t>タン</t>
    </rPh>
    <rPh sb="63" eb="66">
      <t>シハンキ</t>
    </rPh>
    <rPh sb="66" eb="68">
      <t>ジッセキ</t>
    </rPh>
    <rPh sb="69" eb="71">
      <t>ケイサン</t>
    </rPh>
    <rPh sb="76" eb="80">
      <t>ニュウリョクカショ</t>
    </rPh>
    <rPh sb="81" eb="83">
      <t>キイロ</t>
    </rPh>
    <rPh sb="95" eb="97">
      <t>ルイセキ</t>
    </rPh>
    <rPh sb="98" eb="102">
      <t>タンシハンキ</t>
    </rPh>
    <rPh sb="103" eb="105">
      <t>ヘンカン</t>
    </rPh>
    <rPh sb="105" eb="107">
      <t>スウシキ</t>
    </rPh>
    <rPh sb="108" eb="110">
      <t>ショキ</t>
    </rPh>
    <rPh sb="118" eb="120">
      <t>ニュウリョク</t>
    </rPh>
    <rPh sb="120" eb="121">
      <t>ズ</t>
    </rPh>
    <rPh sb="126" eb="128">
      <t>マチガ</t>
    </rPh>
    <rPh sb="130" eb="131">
      <t>ナ</t>
    </rPh>
    <rPh sb="133" eb="135">
      <t>カクニン</t>
    </rPh>
    <rPh sb="135" eb="136">
      <t>クダ</t>
    </rPh>
    <phoneticPr fontId="1"/>
  </si>
  <si>
    <t>主要財務指標等数値を入力する（四半期）</t>
    <rPh sb="0" eb="6">
      <t>シュヨウザイムシヒョウ</t>
    </rPh>
    <rPh sb="6" eb="7">
      <t>ナド</t>
    </rPh>
    <rPh sb="7" eb="9">
      <t>スウチ</t>
    </rPh>
    <rPh sb="10" eb="12">
      <t>ニュウリョク</t>
    </rPh>
    <rPh sb="15" eb="18">
      <t>シハンキ</t>
    </rPh>
    <phoneticPr fontId="1"/>
  </si>
  <si>
    <t>貸借対照表数値を入力する（四半期）</t>
    <rPh sb="0" eb="5">
      <t>タイシャクタイショウヒョウ</t>
    </rPh>
    <rPh sb="5" eb="7">
      <t>スウチ</t>
    </rPh>
    <rPh sb="8" eb="10">
      <t>ニュウリョク</t>
    </rPh>
    <rPh sb="13" eb="16">
      <t>シハンキ</t>
    </rPh>
    <phoneticPr fontId="1"/>
  </si>
  <si>
    <r>
      <t>決算短信等を基に、Model sheet下段の貸借対照表欄の</t>
    </r>
    <r>
      <rPr>
        <sz val="10"/>
        <color rgb="FFFF0000"/>
        <rFont val="Meiryo UI"/>
        <family val="3"/>
        <charset val="128"/>
      </rPr>
      <t>AH列～</t>
    </r>
    <r>
      <rPr>
        <sz val="10"/>
        <color theme="1"/>
        <rFont val="Meiryo UI"/>
        <family val="3"/>
        <charset val="128"/>
      </rPr>
      <t>に四半期実績を入力します。（入力箇所は黄色ハイライトしております。損益計算書と異なり、貸借対照表の決算短信上の前期実績欄は、前年同四半期末実績でなく前通期末実績が記載されているため、1四半期毎に個別に資料を確認する必要があります。）</t>
    </r>
    <rPh sb="0" eb="4">
      <t>ケッサンタンシン</t>
    </rPh>
    <rPh sb="4" eb="5">
      <t>ナド</t>
    </rPh>
    <rPh sb="6" eb="7">
      <t>モト</t>
    </rPh>
    <rPh sb="20" eb="22">
      <t>ゲダン</t>
    </rPh>
    <rPh sb="23" eb="28">
      <t>タイシャクタイショウヒョウ</t>
    </rPh>
    <rPh sb="28" eb="29">
      <t>ラン</t>
    </rPh>
    <rPh sb="32" eb="33">
      <t>レツ</t>
    </rPh>
    <rPh sb="35" eb="38">
      <t>シハンキ</t>
    </rPh>
    <rPh sb="38" eb="40">
      <t>ジッセキ</t>
    </rPh>
    <rPh sb="41" eb="43">
      <t>ニュウリョク</t>
    </rPh>
    <rPh sb="48" eb="52">
      <t>ニュウリョクカショ</t>
    </rPh>
    <rPh sb="53" eb="55">
      <t>キイロ</t>
    </rPh>
    <rPh sb="67" eb="72">
      <t>ソンエキケイサンショ</t>
    </rPh>
    <rPh sb="73" eb="74">
      <t>コト</t>
    </rPh>
    <rPh sb="77" eb="82">
      <t>タイシャクタイショウヒョウ</t>
    </rPh>
    <rPh sb="83" eb="88">
      <t>ケッサンタンシンジョウ</t>
    </rPh>
    <rPh sb="89" eb="91">
      <t>ゼンキ</t>
    </rPh>
    <rPh sb="91" eb="93">
      <t>ジッセキ</t>
    </rPh>
    <rPh sb="93" eb="94">
      <t>ラン</t>
    </rPh>
    <rPh sb="96" eb="102">
      <t>ゼンネンドウシハンキ</t>
    </rPh>
    <rPh sb="102" eb="103">
      <t>マツ</t>
    </rPh>
    <rPh sb="103" eb="105">
      <t>ジッセキ</t>
    </rPh>
    <rPh sb="108" eb="109">
      <t>ゼン</t>
    </rPh>
    <rPh sb="109" eb="111">
      <t>ツウキ</t>
    </rPh>
    <rPh sb="111" eb="112">
      <t>マツ</t>
    </rPh>
    <rPh sb="112" eb="114">
      <t>ジッセキ</t>
    </rPh>
    <rPh sb="115" eb="117">
      <t>キサイ</t>
    </rPh>
    <rPh sb="126" eb="129">
      <t>シハンキ</t>
    </rPh>
    <rPh sb="129" eb="130">
      <t>ゴト</t>
    </rPh>
    <rPh sb="131" eb="133">
      <t>コベツ</t>
    </rPh>
    <rPh sb="134" eb="136">
      <t>シリョウ</t>
    </rPh>
    <rPh sb="137" eb="139">
      <t>カクニン</t>
    </rPh>
    <rPh sb="141" eb="143">
      <t>ヒツヨウ</t>
    </rPh>
    <phoneticPr fontId="1"/>
  </si>
  <si>
    <r>
      <t>決算短信等を基に、Model sheet中段の主要財務指標欄の</t>
    </r>
    <r>
      <rPr>
        <sz val="10"/>
        <color rgb="FFFF0000"/>
        <rFont val="Meiryo UI"/>
        <family val="3"/>
        <charset val="128"/>
      </rPr>
      <t>AH列～</t>
    </r>
    <r>
      <rPr>
        <sz val="10"/>
        <color theme="1"/>
        <rFont val="Meiryo UI"/>
        <family val="3"/>
        <charset val="128"/>
      </rPr>
      <t>に四半期実績を入力します。（初期フォーマットでは株数情報のみ入力する形式としております。四半期の財務指標は分析上の意味が薄いものが多いためです。四半期の期末株数が変化していた場合は、増減資等の内容を適時開示やニュースリリースで別途確認下さい。）</t>
    </r>
    <rPh sb="0" eb="4">
      <t>ケッサンタンシン</t>
    </rPh>
    <rPh sb="4" eb="5">
      <t>ナド</t>
    </rPh>
    <rPh sb="6" eb="7">
      <t>モト</t>
    </rPh>
    <rPh sb="20" eb="22">
      <t>チュウダン</t>
    </rPh>
    <rPh sb="23" eb="29">
      <t>シュヨウザイムシヒョウ</t>
    </rPh>
    <rPh sb="29" eb="30">
      <t>ラン</t>
    </rPh>
    <rPh sb="33" eb="34">
      <t>レツ</t>
    </rPh>
    <rPh sb="36" eb="39">
      <t>シハンキ</t>
    </rPh>
    <rPh sb="39" eb="41">
      <t>ジッセキ</t>
    </rPh>
    <rPh sb="42" eb="44">
      <t>ニュウリョク</t>
    </rPh>
    <rPh sb="49" eb="51">
      <t>ショキ</t>
    </rPh>
    <rPh sb="59" eb="61">
      <t>カブスウ</t>
    </rPh>
    <rPh sb="61" eb="63">
      <t>ジョウホウ</t>
    </rPh>
    <rPh sb="65" eb="67">
      <t>ニュウリョク</t>
    </rPh>
    <rPh sb="69" eb="71">
      <t>ケイシキ</t>
    </rPh>
    <rPh sb="79" eb="82">
      <t>シハンキ</t>
    </rPh>
    <rPh sb="83" eb="87">
      <t>ザイムシヒョウ</t>
    </rPh>
    <rPh sb="88" eb="91">
      <t>ブンセキジョウ</t>
    </rPh>
    <rPh sb="92" eb="94">
      <t>イミ</t>
    </rPh>
    <rPh sb="95" eb="96">
      <t>ウス</t>
    </rPh>
    <rPh sb="100" eb="101">
      <t>オオ</t>
    </rPh>
    <rPh sb="107" eb="110">
      <t>シハンキ</t>
    </rPh>
    <rPh sb="111" eb="113">
      <t>キマツ</t>
    </rPh>
    <rPh sb="113" eb="115">
      <t>カブスウ</t>
    </rPh>
    <rPh sb="116" eb="118">
      <t>ヘンカ</t>
    </rPh>
    <rPh sb="122" eb="124">
      <t>バアイ</t>
    </rPh>
    <phoneticPr fontId="1"/>
  </si>
  <si>
    <r>
      <t>決算短信等を基に、Model sheet最下段のキャッシュフロー計算書欄の</t>
    </r>
    <r>
      <rPr>
        <sz val="10"/>
        <color rgb="FFFF0000"/>
        <rFont val="Meiryo UI"/>
        <family val="3"/>
        <charset val="128"/>
      </rPr>
      <t>N～W列</t>
    </r>
    <r>
      <rPr>
        <sz val="10"/>
        <color theme="1"/>
        <rFont val="Meiryo UI"/>
        <family val="3"/>
        <charset val="128"/>
      </rPr>
      <t>に通期実績を入力します。（入力箇所は黄色ハイライトしております。AAA,BBB,CCC,ZZZは予備枠です。ZZZの予備枠は利用せず行不足時はZZZの1行上に行追加することを推奨します。）</t>
    </r>
    <rPh sb="0" eb="4">
      <t>ケッサンタンシン</t>
    </rPh>
    <rPh sb="4" eb="5">
      <t>ナド</t>
    </rPh>
    <rPh sb="6" eb="7">
      <t>モト</t>
    </rPh>
    <rPh sb="20" eb="23">
      <t>サイゲダン</t>
    </rPh>
    <rPh sb="32" eb="35">
      <t>ケイサンショ</t>
    </rPh>
    <rPh sb="35" eb="36">
      <t>ラン</t>
    </rPh>
    <rPh sb="40" eb="41">
      <t>レツ</t>
    </rPh>
    <rPh sb="42" eb="44">
      <t>ツウキ</t>
    </rPh>
    <rPh sb="44" eb="46">
      <t>ジッセキ</t>
    </rPh>
    <rPh sb="47" eb="49">
      <t>ニュウリョク</t>
    </rPh>
    <rPh sb="54" eb="56">
      <t>ニュウリョク</t>
    </rPh>
    <rPh sb="56" eb="58">
      <t>カショ</t>
    </rPh>
    <rPh sb="59" eb="61">
      <t>キイロ</t>
    </rPh>
    <rPh sb="89" eb="92">
      <t>ヨビワク</t>
    </rPh>
    <rPh sb="99" eb="102">
      <t>ヨビワク</t>
    </rPh>
    <rPh sb="103" eb="105">
      <t>リヨウ</t>
    </rPh>
    <rPh sb="107" eb="108">
      <t>ギョウ</t>
    </rPh>
    <rPh sb="108" eb="111">
      <t>フソクジ</t>
    </rPh>
    <rPh sb="117" eb="118">
      <t>ギョウ</t>
    </rPh>
    <rPh sb="118" eb="119">
      <t>ウエ</t>
    </rPh>
    <rPh sb="120" eb="121">
      <t>ギョウ</t>
    </rPh>
    <rPh sb="121" eb="123">
      <t>ツイカ</t>
    </rPh>
    <rPh sb="128" eb="130">
      <t>スイショウ</t>
    </rPh>
    <phoneticPr fontId="1"/>
  </si>
  <si>
    <t>業績予想を作成する（通期）</t>
    <rPh sb="0" eb="4">
      <t>ギョウセキヨソウ</t>
    </rPh>
    <rPh sb="5" eb="7">
      <t>サクセイ</t>
    </rPh>
    <rPh sb="10" eb="12">
      <t>ツウキ</t>
    </rPh>
    <phoneticPr fontId="1"/>
  </si>
  <si>
    <t>業績予想を作成する（四半期）</t>
    <rPh sb="0" eb="4">
      <t>ギョウセキヨソウ</t>
    </rPh>
    <rPh sb="5" eb="7">
      <t>サクセイ</t>
    </rPh>
    <rPh sb="10" eb="13">
      <t>シハンキ</t>
    </rPh>
    <phoneticPr fontId="1"/>
  </si>
  <si>
    <r>
      <t>Model sheetの</t>
    </r>
    <r>
      <rPr>
        <sz val="10"/>
        <color rgb="FFFF0000"/>
        <rFont val="Meiryo UI"/>
        <family val="3"/>
        <charset val="128"/>
      </rPr>
      <t>AH列～</t>
    </r>
    <r>
      <rPr>
        <sz val="10"/>
        <color theme="1"/>
        <rFont val="Meiryo UI"/>
        <family val="3"/>
        <charset val="128"/>
      </rPr>
      <t>の予想欄にて作成します。通期業績と四半期業績の累積値が不一致とならないようご注意下さい。また、株式アナリストの実務では四半期貸借対照表予想を作成することは滅多になく、また損益計算書も進行期のみ作成するケースが多いです。必要性が低ければ四半期予想は作成しないことも一案です。</t>
    </r>
    <rPh sb="14" eb="15">
      <t>レツ</t>
    </rPh>
    <rPh sb="17" eb="19">
      <t>ヨソウ</t>
    </rPh>
    <rPh sb="19" eb="20">
      <t>ラン</t>
    </rPh>
    <rPh sb="22" eb="24">
      <t>サクセイ</t>
    </rPh>
    <rPh sb="28" eb="32">
      <t>ツウキギョウセキ</t>
    </rPh>
    <rPh sb="33" eb="38">
      <t>シハンキギョウセキ</t>
    </rPh>
    <rPh sb="39" eb="41">
      <t>ルイセキ</t>
    </rPh>
    <rPh sb="41" eb="42">
      <t>アタイ</t>
    </rPh>
    <rPh sb="43" eb="46">
      <t>フイッチ</t>
    </rPh>
    <rPh sb="54" eb="56">
      <t>チュウイ</t>
    </rPh>
    <rPh sb="56" eb="57">
      <t>クダ</t>
    </rPh>
    <rPh sb="63" eb="65">
      <t>カブシキ</t>
    </rPh>
    <rPh sb="71" eb="73">
      <t>ジツム</t>
    </rPh>
    <rPh sb="75" eb="78">
      <t>シハンキ</t>
    </rPh>
    <rPh sb="78" eb="83">
      <t>タイシャクタイショウヒョウ</t>
    </rPh>
    <rPh sb="83" eb="85">
      <t>ヨソウ</t>
    </rPh>
    <rPh sb="86" eb="88">
      <t>サクセイ</t>
    </rPh>
    <rPh sb="93" eb="95">
      <t>メッタ</t>
    </rPh>
    <rPh sb="101" eb="106">
      <t>ソンエキケイサンショ</t>
    </rPh>
    <rPh sb="125" eb="128">
      <t>ヒツヨウセイ</t>
    </rPh>
    <rPh sb="129" eb="130">
      <t>ヒク</t>
    </rPh>
    <rPh sb="133" eb="138">
      <t>シハンキヨソウ</t>
    </rPh>
    <rPh sb="139" eb="141">
      <t>サクセイ</t>
    </rPh>
    <rPh sb="147" eb="149">
      <t>イチアン</t>
    </rPh>
    <phoneticPr fontId="1"/>
  </si>
  <si>
    <t>四半期業績推移を俯瞰的に確認する</t>
    <rPh sb="0" eb="7">
      <t>シハンキギョウセキスイイ</t>
    </rPh>
    <rPh sb="8" eb="11">
      <t>フカンテキ</t>
    </rPh>
    <rPh sb="12" eb="14">
      <t>カクニン</t>
    </rPh>
    <phoneticPr fontId="1"/>
  </si>
  <si>
    <t>業績実績～予想の推移を確認する</t>
    <rPh sb="0" eb="2">
      <t>ギョウセキ</t>
    </rPh>
    <rPh sb="2" eb="4">
      <t>ジッセキ</t>
    </rPh>
    <rPh sb="5" eb="7">
      <t>ヨソウ</t>
    </rPh>
    <rPh sb="8" eb="10">
      <t>スイイ</t>
    </rPh>
    <rPh sb="11" eb="13">
      <t>カクニン</t>
    </rPh>
    <phoneticPr fontId="1"/>
  </si>
  <si>
    <t>業績予想の作成後、実績～予想の推移を確認し違和感が無いか（変化を理論的に説明できるか）再度確認しましょう。その際、自動計算されている主要財務指標等項目も注意深く確認し、イレギュラーな変化が無いか、想定と異なる結果（収益性が改善しているにも関わらずROEが低下している等）が出ていないかを確認しましょう。</t>
    <rPh sb="0" eb="4">
      <t>ギョウセキヨソウ</t>
    </rPh>
    <rPh sb="5" eb="8">
      <t>サクセイゴ</t>
    </rPh>
    <rPh sb="9" eb="11">
      <t>ジッセキ</t>
    </rPh>
    <rPh sb="12" eb="14">
      <t>ヨソウ</t>
    </rPh>
    <rPh sb="15" eb="17">
      <t>スイイ</t>
    </rPh>
    <rPh sb="18" eb="20">
      <t>カクニン</t>
    </rPh>
    <rPh sb="21" eb="24">
      <t>イワカン</t>
    </rPh>
    <rPh sb="25" eb="26">
      <t>ナ</t>
    </rPh>
    <rPh sb="29" eb="31">
      <t>ヘンカ</t>
    </rPh>
    <rPh sb="32" eb="35">
      <t>リロンテキ</t>
    </rPh>
    <rPh sb="36" eb="38">
      <t>セツメイ</t>
    </rPh>
    <rPh sb="43" eb="45">
      <t>サイド</t>
    </rPh>
    <rPh sb="45" eb="47">
      <t>カクニン</t>
    </rPh>
    <rPh sb="55" eb="56">
      <t>サイ</t>
    </rPh>
    <rPh sb="57" eb="61">
      <t>ジドウケイサン</t>
    </rPh>
    <rPh sb="66" eb="72">
      <t>シュヨウザイムシヒョウ</t>
    </rPh>
    <rPh sb="72" eb="73">
      <t>ナド</t>
    </rPh>
    <rPh sb="73" eb="75">
      <t>コウモク</t>
    </rPh>
    <rPh sb="76" eb="78">
      <t>チュウイ</t>
    </rPh>
    <rPh sb="78" eb="79">
      <t>ブカ</t>
    </rPh>
    <rPh sb="80" eb="82">
      <t>カクニン</t>
    </rPh>
    <rPh sb="91" eb="93">
      <t>ヘンカ</t>
    </rPh>
    <rPh sb="94" eb="95">
      <t>ナ</t>
    </rPh>
    <rPh sb="98" eb="100">
      <t>ソウテイ</t>
    </rPh>
    <rPh sb="101" eb="102">
      <t>コト</t>
    </rPh>
    <rPh sb="104" eb="106">
      <t>ケッカ</t>
    </rPh>
    <rPh sb="107" eb="110">
      <t>シュウエキセイ</t>
    </rPh>
    <rPh sb="111" eb="113">
      <t>カイゼン</t>
    </rPh>
    <rPh sb="119" eb="120">
      <t>カカ</t>
    </rPh>
    <rPh sb="127" eb="129">
      <t>テイカ</t>
    </rPh>
    <rPh sb="133" eb="134">
      <t>ナド</t>
    </rPh>
    <rPh sb="136" eb="137">
      <t>デ</t>
    </rPh>
    <rPh sb="143" eb="145">
      <t>カクニン</t>
    </rPh>
    <phoneticPr fontId="1"/>
  </si>
  <si>
    <t>売上高（左軸）</t>
    <rPh sb="0" eb="3">
      <t>ウリアゲダカ</t>
    </rPh>
    <rPh sb="4" eb="6">
      <t>ヒダリジク</t>
    </rPh>
    <phoneticPr fontId="1"/>
  </si>
  <si>
    <t>事業A</t>
    <rPh sb="0" eb="2">
      <t>ジギョウ</t>
    </rPh>
    <phoneticPr fontId="1"/>
  </si>
  <si>
    <t>事業B</t>
    <rPh sb="0" eb="2">
      <t>ジギョウ</t>
    </rPh>
    <phoneticPr fontId="1"/>
  </si>
  <si>
    <t>調整額</t>
    <rPh sb="0" eb="3">
      <t>チョウセイガク</t>
    </rPh>
    <phoneticPr fontId="1"/>
  </si>
  <si>
    <t>全社売上高</t>
    <rPh sb="0" eb="2">
      <t>ゼンシャ</t>
    </rPh>
    <rPh sb="2" eb="5">
      <t>ウリアゲダカ</t>
    </rPh>
    <phoneticPr fontId="1"/>
  </si>
  <si>
    <t>【損益計算書項目】</t>
    <rPh sb="1" eb="3">
      <t>ソンエキ</t>
    </rPh>
    <rPh sb="3" eb="6">
      <t>ケイサンショ</t>
    </rPh>
    <rPh sb="6" eb="8">
      <t>コウモク</t>
    </rPh>
    <phoneticPr fontId="1"/>
  </si>
  <si>
    <t>【貸借対照表項目】</t>
    <rPh sb="1" eb="3">
      <t>タイシャク</t>
    </rPh>
    <rPh sb="3" eb="6">
      <t>タイショウヒョウ</t>
    </rPh>
    <rPh sb="6" eb="8">
      <t>コウモク</t>
    </rPh>
    <phoneticPr fontId="1"/>
  </si>
  <si>
    <t>無形固定資産</t>
    <rPh sb="0" eb="2">
      <t>ムケイ</t>
    </rPh>
    <rPh sb="2" eb="6">
      <t>コテイシサン</t>
    </rPh>
    <phoneticPr fontId="1"/>
  </si>
  <si>
    <t>その他資産</t>
    <rPh sb="2" eb="3">
      <t>タ</t>
    </rPh>
    <rPh sb="3" eb="5">
      <t>シサン</t>
    </rPh>
    <phoneticPr fontId="1"/>
  </si>
  <si>
    <t>セグメント別売上高の推移</t>
    <rPh sb="5" eb="6">
      <t>ベツ</t>
    </rPh>
    <rPh sb="6" eb="9">
      <t>ウリアゲダカ</t>
    </rPh>
    <rPh sb="10" eb="12">
      <t>スイイ</t>
    </rPh>
    <phoneticPr fontId="1"/>
  </si>
  <si>
    <t>その他負債</t>
    <rPh sb="2" eb="3">
      <t>タ</t>
    </rPh>
    <rPh sb="3" eb="5">
      <t>フサイ</t>
    </rPh>
    <phoneticPr fontId="1"/>
  </si>
  <si>
    <t>純資産合計</t>
    <rPh sb="0" eb="5">
      <t>ジュンシサンゴウケイ</t>
    </rPh>
    <phoneticPr fontId="1"/>
  </si>
  <si>
    <t>資産項目の推移</t>
    <rPh sb="0" eb="4">
      <t>シサンコウモク</t>
    </rPh>
    <rPh sb="5" eb="7">
      <t>スイイ</t>
    </rPh>
    <phoneticPr fontId="1"/>
  </si>
  <si>
    <t>負債・純資産項目の推移</t>
    <rPh sb="0" eb="2">
      <t>フサイ</t>
    </rPh>
    <rPh sb="3" eb="6">
      <t>ジュンシサン</t>
    </rPh>
    <rPh sb="6" eb="8">
      <t>コウモク</t>
    </rPh>
    <rPh sb="9" eb="11">
      <t>スイイ</t>
    </rPh>
    <phoneticPr fontId="1"/>
  </si>
  <si>
    <t>【主要財務指標等項目】</t>
    <rPh sb="1" eb="3">
      <t>シュヨウ</t>
    </rPh>
    <rPh sb="3" eb="5">
      <t>ザイム</t>
    </rPh>
    <rPh sb="5" eb="7">
      <t>シヒョウ</t>
    </rPh>
    <rPh sb="7" eb="8">
      <t>ナド</t>
    </rPh>
    <rPh sb="8" eb="10">
      <t>コウモク</t>
    </rPh>
    <phoneticPr fontId="1"/>
  </si>
  <si>
    <t>総還元額（配当＋自社株買い）</t>
    <rPh sb="0" eb="1">
      <t>ソウ</t>
    </rPh>
    <rPh sb="1" eb="4">
      <t>カンゲンガク</t>
    </rPh>
    <rPh sb="5" eb="7">
      <t>ハイトウ</t>
    </rPh>
    <rPh sb="8" eb="12">
      <t>ジシャカブガ</t>
    </rPh>
    <phoneticPr fontId="1"/>
  </si>
  <si>
    <t>総還元性向</t>
    <rPh sb="0" eb="1">
      <t>ソウ</t>
    </rPh>
    <rPh sb="1" eb="3">
      <t>カンゲン</t>
    </rPh>
    <rPh sb="3" eb="5">
      <t>セイコウ</t>
    </rPh>
    <phoneticPr fontId="1"/>
  </si>
  <si>
    <t>%</t>
    <phoneticPr fontId="1"/>
  </si>
  <si>
    <t>総還元性向</t>
    <rPh sb="0" eb="1">
      <t>ソウ</t>
    </rPh>
    <rPh sb="1" eb="5">
      <t>カンゲンセイコウ</t>
    </rPh>
    <phoneticPr fontId="1"/>
  </si>
  <si>
    <t>株主への還元性向の推移</t>
    <rPh sb="0" eb="2">
      <t>カブヌシ</t>
    </rPh>
    <rPh sb="4" eb="8">
      <t>カンゲンセイコウ</t>
    </rPh>
    <rPh sb="9" eb="11">
      <t>スイイ</t>
    </rPh>
    <phoneticPr fontId="1"/>
  </si>
  <si>
    <t>ROE（左軸）</t>
    <rPh sb="4" eb="6">
      <t>ヒダリジク</t>
    </rPh>
    <phoneticPr fontId="1"/>
  </si>
  <si>
    <t>営業利益率（左軸）</t>
    <rPh sb="0" eb="5">
      <t>エイギョウリエキリツ</t>
    </rPh>
    <rPh sb="6" eb="8">
      <t>ヒダリジク</t>
    </rPh>
    <phoneticPr fontId="1"/>
  </si>
  <si>
    <t>自己資本比率（右軸）</t>
    <rPh sb="0" eb="6">
      <t>ジコシホンヒリツ</t>
    </rPh>
    <rPh sb="7" eb="9">
      <t>ミギジク</t>
    </rPh>
    <phoneticPr fontId="1"/>
  </si>
  <si>
    <t>ROE、営業利益率、自己資本比率の推移</t>
    <rPh sb="4" eb="9">
      <t>エイギョウリエキリツ</t>
    </rPh>
    <rPh sb="10" eb="16">
      <t>ジコシホンヒリツ</t>
    </rPh>
    <rPh sb="17" eb="19">
      <t>スイイ</t>
    </rPh>
    <phoneticPr fontId="1"/>
  </si>
  <si>
    <t>【　予備枠　】</t>
    <rPh sb="2" eb="5">
      <t>ヨビワク</t>
    </rPh>
    <phoneticPr fontId="1"/>
  </si>
  <si>
    <t>通期業績推移をチャートで確認する</t>
    <rPh sb="0" eb="6">
      <t>ツウキギョウセキスイイ</t>
    </rPh>
    <rPh sb="12" eb="14">
      <t>カクニン</t>
    </rPh>
    <phoneticPr fontId="1"/>
  </si>
  <si>
    <t>キーチャートを作成する</t>
    <rPh sb="7" eb="9">
      <t>サクセイ</t>
    </rPh>
    <phoneticPr fontId="1"/>
  </si>
  <si>
    <t>当該調査企業の業績実績や予想を語る上で重要な要素をチャート化しましょう。</t>
    <rPh sb="0" eb="2">
      <t>トウガイ</t>
    </rPh>
    <rPh sb="2" eb="4">
      <t>チョウサ</t>
    </rPh>
    <rPh sb="4" eb="6">
      <t>キギョウ</t>
    </rPh>
    <rPh sb="7" eb="9">
      <t>ギョウセキ</t>
    </rPh>
    <rPh sb="9" eb="11">
      <t>ジッセキ</t>
    </rPh>
    <rPh sb="12" eb="14">
      <t>ヨソウ</t>
    </rPh>
    <rPh sb="15" eb="16">
      <t>カタ</t>
    </rPh>
    <rPh sb="17" eb="18">
      <t>ウエ</t>
    </rPh>
    <rPh sb="19" eb="21">
      <t>ジュウヨウ</t>
    </rPh>
    <rPh sb="22" eb="24">
      <t>ヨウソ</t>
    </rPh>
    <rPh sb="29" eb="30">
      <t>カ</t>
    </rPh>
    <phoneticPr fontId="1"/>
  </si>
  <si>
    <t>入力</t>
    <rPh sb="0" eb="2">
      <t>ニュウリョク</t>
    </rPh>
    <phoneticPr fontId="1"/>
  </si>
  <si>
    <t>確認</t>
    <rPh sb="0" eb="2">
      <t>カクニン</t>
    </rPh>
    <phoneticPr fontId="1"/>
  </si>
  <si>
    <t>通期実績</t>
    <rPh sb="0" eb="4">
      <t>ツウキジッセキ</t>
    </rPh>
    <phoneticPr fontId="1"/>
  </si>
  <si>
    <t>通期計画</t>
    <rPh sb="0" eb="4">
      <t>ツウキケイカク</t>
    </rPh>
    <phoneticPr fontId="1"/>
  </si>
  <si>
    <t>四半期実績</t>
    <rPh sb="0" eb="5">
      <t>シハンキジッセキ</t>
    </rPh>
    <phoneticPr fontId="1"/>
  </si>
  <si>
    <t>作成</t>
    <rPh sb="0" eb="2">
      <t>サクセイ</t>
    </rPh>
    <phoneticPr fontId="1"/>
  </si>
  <si>
    <t>通期予想</t>
    <rPh sb="0" eb="2">
      <t>ツウキ</t>
    </rPh>
    <rPh sb="2" eb="4">
      <t>ヨソウ</t>
    </rPh>
    <phoneticPr fontId="1"/>
  </si>
  <si>
    <t>分類①</t>
    <rPh sb="0" eb="2">
      <t>ブンルイ</t>
    </rPh>
    <phoneticPr fontId="1"/>
  </si>
  <si>
    <t>分類②</t>
    <rPh sb="0" eb="2">
      <t>ブンルイ</t>
    </rPh>
    <phoneticPr fontId="1"/>
  </si>
  <si>
    <t>四半期予想</t>
    <rPh sb="0" eb="3">
      <t>シハンキ</t>
    </rPh>
    <rPh sb="3" eb="5">
      <t>ヨソウ</t>
    </rPh>
    <phoneticPr fontId="1"/>
  </si>
  <si>
    <t>-</t>
    <phoneticPr fontId="1"/>
  </si>
  <si>
    <t>入力欄</t>
    <rPh sb="0" eb="3">
      <t>ニュウリョクラン</t>
    </rPh>
    <phoneticPr fontId="1"/>
  </si>
  <si>
    <t>3.</t>
    <phoneticPr fontId="1"/>
  </si>
  <si>
    <t>※ 財務三表連携にあたっての作成ロジックは、以下「3.テンプレートの前提条件と主な留意点」をご参照下さい。</t>
    <rPh sb="2" eb="4">
      <t>ザイム</t>
    </rPh>
    <rPh sb="4" eb="5">
      <t>サン</t>
    </rPh>
    <rPh sb="5" eb="6">
      <t>ヒョウ</t>
    </rPh>
    <rPh sb="6" eb="8">
      <t>レンケイ</t>
    </rPh>
    <rPh sb="14" eb="16">
      <t>サクセイ</t>
    </rPh>
    <rPh sb="22" eb="24">
      <t>イカ</t>
    </rPh>
    <rPh sb="34" eb="38">
      <t>ゼンテイジョウケン</t>
    </rPh>
    <rPh sb="39" eb="40">
      <t>オモ</t>
    </rPh>
    <rPh sb="41" eb="44">
      <t>リュウイテン</t>
    </rPh>
    <rPh sb="47" eb="49">
      <t>サンショウ</t>
    </rPh>
    <rPh sb="49" eb="50">
      <t>クダ</t>
    </rPh>
    <phoneticPr fontId="1"/>
  </si>
  <si>
    <t>テンプレートの前提条件と主な留意点</t>
    <rPh sb="6" eb="8">
      <t>ゼンテイ</t>
    </rPh>
    <rPh sb="8" eb="10">
      <t>ジョウケン</t>
    </rPh>
    <rPh sb="11" eb="12">
      <t>オモ</t>
    </rPh>
    <rPh sb="13" eb="16">
      <t>リュウイテン</t>
    </rPh>
    <phoneticPr fontId="1"/>
  </si>
  <si>
    <t>No.</t>
    <phoneticPr fontId="1"/>
  </si>
  <si>
    <t>計算書</t>
    <rPh sb="0" eb="3">
      <t>ケイサンショ</t>
    </rPh>
    <phoneticPr fontId="1"/>
  </si>
  <si>
    <t>項目①</t>
    <rPh sb="0" eb="2">
      <t>コウモク</t>
    </rPh>
    <phoneticPr fontId="1"/>
  </si>
  <si>
    <t>項目②</t>
    <rPh sb="0" eb="2">
      <t>コウモク</t>
    </rPh>
    <phoneticPr fontId="1"/>
  </si>
  <si>
    <t>概要</t>
    <rPh sb="0" eb="2">
      <t>ガイヨウ</t>
    </rPh>
    <phoneticPr fontId="1"/>
  </si>
  <si>
    <t>詳細</t>
    <rPh sb="0" eb="2">
      <t>ショウサイ</t>
    </rPh>
    <phoneticPr fontId="1"/>
  </si>
  <si>
    <t>X</t>
    <phoneticPr fontId="1"/>
  </si>
  <si>
    <t>貸借対照表</t>
  </si>
  <si>
    <t>流動資産</t>
  </si>
  <si>
    <t>その他</t>
  </si>
  <si>
    <t>損益計算書</t>
    <rPh sb="0" eb="5">
      <t>ソンエキケイサンショ</t>
    </rPh>
    <phoneticPr fontId="1"/>
  </si>
  <si>
    <t>特別利益及び特別損失</t>
    <rPh sb="0" eb="2">
      <t>トクベツ</t>
    </rPh>
    <rPh sb="2" eb="4">
      <t>リエキ</t>
    </rPh>
    <rPh sb="4" eb="5">
      <t>オヨ</t>
    </rPh>
    <rPh sb="6" eb="10">
      <t>トクベツソンシツ</t>
    </rPh>
    <phoneticPr fontId="1"/>
  </si>
  <si>
    <t>特別利益及び特別損失の明細入力行は設けていない</t>
    <rPh sb="0" eb="2">
      <t>トクベツ</t>
    </rPh>
    <rPh sb="2" eb="4">
      <t>リエキ</t>
    </rPh>
    <rPh sb="4" eb="5">
      <t>オヨ</t>
    </rPh>
    <rPh sb="6" eb="8">
      <t>トクベツ</t>
    </rPh>
    <rPh sb="8" eb="10">
      <t>ソンシツ</t>
    </rPh>
    <rPh sb="11" eb="13">
      <t>メイサイ</t>
    </rPh>
    <rPh sb="13" eb="16">
      <t>ニュウリョクギョウ</t>
    </rPh>
    <rPh sb="17" eb="18">
      <t>モウ</t>
    </rPh>
    <phoneticPr fontId="1"/>
  </si>
  <si>
    <t>法人税等合計</t>
    <rPh sb="0" eb="3">
      <t>ホウジンゼイ</t>
    </rPh>
    <rPh sb="3" eb="4">
      <t>ナド</t>
    </rPh>
    <rPh sb="4" eb="6">
      <t>ゴウケイ</t>
    </rPh>
    <phoneticPr fontId="1"/>
  </si>
  <si>
    <t>精緻な税金計算の仕組みは設けていない</t>
    <rPh sb="0" eb="2">
      <t>セイチ</t>
    </rPh>
    <rPh sb="3" eb="5">
      <t>ゼイキン</t>
    </rPh>
    <rPh sb="5" eb="7">
      <t>ケイサン</t>
    </rPh>
    <rPh sb="8" eb="10">
      <t>シク</t>
    </rPh>
    <rPh sb="12" eb="13">
      <t>モウ</t>
    </rPh>
    <phoneticPr fontId="1"/>
  </si>
  <si>
    <t>当期純利益</t>
    <rPh sb="0" eb="5">
      <t>トウキジュンリエキ</t>
    </rPh>
    <phoneticPr fontId="1"/>
  </si>
  <si>
    <t>三表連携に用いている項目は親会社株主に帰属する当期純利益の金額（入力行）</t>
    <rPh sb="0" eb="1">
      <t>ミ</t>
    </rPh>
    <rPh sb="1" eb="2">
      <t>ピョウ</t>
    </rPh>
    <rPh sb="2" eb="4">
      <t>レンケイ</t>
    </rPh>
    <rPh sb="5" eb="6">
      <t>モチ</t>
    </rPh>
    <rPh sb="10" eb="12">
      <t>コウモク</t>
    </rPh>
    <rPh sb="13" eb="16">
      <t>オヤガイシャ</t>
    </rPh>
    <rPh sb="16" eb="18">
      <t>カブヌシ</t>
    </rPh>
    <rPh sb="19" eb="21">
      <t>キゾク</t>
    </rPh>
    <rPh sb="23" eb="28">
      <t>トウキジュンリエキ</t>
    </rPh>
    <rPh sb="29" eb="31">
      <t>キンガク</t>
    </rPh>
    <rPh sb="32" eb="35">
      <t>ニュウリョクギョウ</t>
    </rPh>
    <phoneticPr fontId="1"/>
  </si>
  <si>
    <t>売上債権及び棚卸資産</t>
    <rPh sb="0" eb="4">
      <t>ウリアゲサイケン</t>
    </rPh>
    <rPh sb="4" eb="5">
      <t>オヨ</t>
    </rPh>
    <rPh sb="6" eb="10">
      <t>タナオロシシサン</t>
    </rPh>
    <phoneticPr fontId="1"/>
  </si>
  <si>
    <t>親会社株主に帰属する当期純利益の金額（入力行）を貸借対照表の利益剰余金に連携しております。従って、仮に非連結企業が分析対象の場合は、（勘定科目としては存在し得ないですが）親会社株主に帰属する当期純利益の金額（入力行）に当期純利益の金額（入力行）と同様の数値を反映する必要があります。</t>
    <rPh sb="0" eb="3">
      <t>オヤガイシャ</t>
    </rPh>
    <rPh sb="3" eb="5">
      <t>カブヌシ</t>
    </rPh>
    <rPh sb="6" eb="8">
      <t>キゾク</t>
    </rPh>
    <rPh sb="10" eb="15">
      <t>トウキジュンリエキ</t>
    </rPh>
    <rPh sb="16" eb="18">
      <t>キンガク</t>
    </rPh>
    <rPh sb="19" eb="22">
      <t>ニュウリョクギョウ</t>
    </rPh>
    <rPh sb="24" eb="26">
      <t>タイシャク</t>
    </rPh>
    <rPh sb="26" eb="29">
      <t>タイショウヒョウ</t>
    </rPh>
    <rPh sb="30" eb="35">
      <t>リエキジョウヨキン</t>
    </rPh>
    <rPh sb="36" eb="38">
      <t>レンケイ</t>
    </rPh>
    <rPh sb="45" eb="46">
      <t>シタガ</t>
    </rPh>
    <rPh sb="49" eb="50">
      <t>カリ</t>
    </rPh>
    <rPh sb="51" eb="52">
      <t>ヒ</t>
    </rPh>
    <rPh sb="52" eb="54">
      <t>レンケツ</t>
    </rPh>
    <rPh sb="54" eb="56">
      <t>キギョウ</t>
    </rPh>
    <rPh sb="57" eb="59">
      <t>ブンセキ</t>
    </rPh>
    <rPh sb="59" eb="61">
      <t>タイショウ</t>
    </rPh>
    <rPh sb="62" eb="64">
      <t>バアイ</t>
    </rPh>
    <rPh sb="67" eb="69">
      <t>カンジョウ</t>
    </rPh>
    <rPh sb="69" eb="71">
      <t>カモク</t>
    </rPh>
    <rPh sb="75" eb="77">
      <t>ソンザイ</t>
    </rPh>
    <rPh sb="78" eb="79">
      <t>エ</t>
    </rPh>
    <rPh sb="85" eb="88">
      <t>オヤガイシャ</t>
    </rPh>
    <rPh sb="88" eb="90">
      <t>カブヌシ</t>
    </rPh>
    <rPh sb="91" eb="93">
      <t>キゾク</t>
    </rPh>
    <rPh sb="95" eb="100">
      <t>トウキジュンリエキ</t>
    </rPh>
    <rPh sb="101" eb="103">
      <t>キンガク</t>
    </rPh>
    <rPh sb="104" eb="107">
      <t>ニュウリョクギョウ</t>
    </rPh>
    <rPh sb="109" eb="114">
      <t>トウキジュンリエキ</t>
    </rPh>
    <rPh sb="115" eb="117">
      <t>キンガク</t>
    </rPh>
    <rPh sb="118" eb="121">
      <t>ニュウリョクギョウ</t>
    </rPh>
    <rPh sb="123" eb="125">
      <t>ドウヨウ</t>
    </rPh>
    <rPh sb="126" eb="128">
      <t>スウチ</t>
    </rPh>
    <rPh sb="129" eb="131">
      <t>ハンエイ</t>
    </rPh>
    <rPh sb="133" eb="135">
      <t>ヒツヨウ</t>
    </rPh>
    <phoneticPr fontId="1"/>
  </si>
  <si>
    <t>貸借対照表</t>
    <phoneticPr fontId="1"/>
  </si>
  <si>
    <t>償却資産</t>
    <rPh sb="0" eb="4">
      <t>ショウキャクシサン</t>
    </rPh>
    <phoneticPr fontId="1"/>
  </si>
  <si>
    <t>固定資産</t>
    <rPh sb="0" eb="4">
      <t>コテイシサン</t>
    </rPh>
    <phoneticPr fontId="1"/>
  </si>
  <si>
    <t>有形・無形固定資産別の減価償却費及び設備投資予想の作成を前提に増減計算している</t>
    <rPh sb="0" eb="2">
      <t>ユウケイ</t>
    </rPh>
    <rPh sb="3" eb="5">
      <t>ムケイ</t>
    </rPh>
    <rPh sb="5" eb="9">
      <t>コテイシサン</t>
    </rPh>
    <rPh sb="9" eb="10">
      <t>ベツ</t>
    </rPh>
    <rPh sb="11" eb="16">
      <t>ゲンカショウキャクヒ</t>
    </rPh>
    <rPh sb="16" eb="17">
      <t>オヨ</t>
    </rPh>
    <rPh sb="18" eb="22">
      <t>セツビトウシ</t>
    </rPh>
    <rPh sb="22" eb="24">
      <t>ヨソウ</t>
    </rPh>
    <rPh sb="25" eb="27">
      <t>サクセイ</t>
    </rPh>
    <rPh sb="28" eb="30">
      <t>ゼンテイ</t>
    </rPh>
    <rPh sb="31" eb="33">
      <t>ゾウゲン</t>
    </rPh>
    <rPh sb="33" eb="35">
      <t>ケイサン</t>
    </rPh>
    <phoneticPr fontId="1"/>
  </si>
  <si>
    <t>非償却資産</t>
    <rPh sb="0" eb="1">
      <t>ヒ</t>
    </rPh>
    <rPh sb="1" eb="5">
      <t>ショウキャクシサン</t>
    </rPh>
    <phoneticPr fontId="1"/>
  </si>
  <si>
    <t>非償却資産は前期実績同値としている</t>
    <rPh sb="0" eb="5">
      <t>ヒショウキャクシサン</t>
    </rPh>
    <rPh sb="6" eb="10">
      <t>ゼンキジッセキ</t>
    </rPh>
    <rPh sb="10" eb="12">
      <t>ドウチ</t>
    </rPh>
    <phoneticPr fontId="1"/>
  </si>
  <si>
    <t>予想期間の財務三表の自動生成にあたって、非償却資産は前期実績同値を前提に予想作成しております。当該資産の売却や減損を予想する場合は、貸借対照表の自動計算部分を修正下さい。（キャッシュフロー計算書には当該情報は自動反映されますが、損益計算書の特損益には自動計上されないため、別途対応下さい。）</t>
    <rPh sb="0" eb="4">
      <t>ヨソウキカン</t>
    </rPh>
    <phoneticPr fontId="1"/>
  </si>
  <si>
    <t>のれん</t>
    <phoneticPr fontId="1"/>
  </si>
  <si>
    <t>日本会計基準を前提としているため、のれんは償却資産に分類している</t>
    <rPh sb="0" eb="6">
      <t>ニホンカイケイキジュン</t>
    </rPh>
    <rPh sb="7" eb="9">
      <t>ゼンテイ</t>
    </rPh>
    <rPh sb="21" eb="23">
      <t>ショウキャク</t>
    </rPh>
    <rPh sb="23" eb="25">
      <t>シサン</t>
    </rPh>
    <rPh sb="26" eb="28">
      <t>ブンルイ</t>
    </rPh>
    <phoneticPr fontId="1"/>
  </si>
  <si>
    <t>日本会計基準を前提としているため、のれんは無形固定資産の償却資産に分類しております。IFRS等ののれんが償却処理されない企業の場合は、非償却資産に組み替えて下さい。</t>
    <rPh sb="0" eb="6">
      <t>ニホンカイケイキジュン</t>
    </rPh>
    <rPh sb="7" eb="9">
      <t>ゼンテイ</t>
    </rPh>
    <rPh sb="21" eb="23">
      <t>ムケイ</t>
    </rPh>
    <rPh sb="23" eb="25">
      <t>コテイ</t>
    </rPh>
    <rPh sb="25" eb="27">
      <t>シサン</t>
    </rPh>
    <rPh sb="28" eb="30">
      <t>ショウキャク</t>
    </rPh>
    <rPh sb="30" eb="32">
      <t>シサン</t>
    </rPh>
    <rPh sb="33" eb="35">
      <t>ブンルイ</t>
    </rPh>
    <rPh sb="46" eb="47">
      <t>ナド</t>
    </rPh>
    <rPh sb="52" eb="54">
      <t>ショウキャク</t>
    </rPh>
    <rPh sb="54" eb="56">
      <t>ショリ</t>
    </rPh>
    <rPh sb="60" eb="62">
      <t>キギョウ</t>
    </rPh>
    <rPh sb="63" eb="65">
      <t>バアイ</t>
    </rPh>
    <rPh sb="67" eb="68">
      <t>ヒ</t>
    </rPh>
    <rPh sb="68" eb="70">
      <t>ショウキャク</t>
    </rPh>
    <rPh sb="70" eb="72">
      <t>シサン</t>
    </rPh>
    <rPh sb="73" eb="74">
      <t>ク</t>
    </rPh>
    <rPh sb="75" eb="76">
      <t>カ</t>
    </rPh>
    <rPh sb="78" eb="79">
      <t>クダ</t>
    </rPh>
    <phoneticPr fontId="1"/>
  </si>
  <si>
    <t>繰延資産</t>
    <rPh sb="0" eb="4">
      <t>クリノベシサン</t>
    </rPh>
    <phoneticPr fontId="1"/>
  </si>
  <si>
    <t>5ヵ年又は前々期と前期の繰延資産変化額を基に償却処理している</t>
    <rPh sb="2" eb="3">
      <t>ネン</t>
    </rPh>
    <rPh sb="3" eb="4">
      <t>マタ</t>
    </rPh>
    <rPh sb="5" eb="8">
      <t>ゼンゼンキ</t>
    </rPh>
    <rPh sb="9" eb="11">
      <t>ゼンキ</t>
    </rPh>
    <rPh sb="12" eb="14">
      <t>クリノベ</t>
    </rPh>
    <rPh sb="14" eb="16">
      <t>シサン</t>
    </rPh>
    <rPh sb="16" eb="19">
      <t>ヘンカガク</t>
    </rPh>
    <rPh sb="20" eb="21">
      <t>モト</t>
    </rPh>
    <rPh sb="22" eb="26">
      <t>ショウキャクショリ</t>
    </rPh>
    <phoneticPr fontId="1"/>
  </si>
  <si>
    <t>予想期間の財務三表の自動生成にあたって、繰延資産は5ヵ年（前期のみ繰延資産が発生したケース）、又は前々期と前期の繰延資産変化額（≒単年の償却処理額）を基に償却処理することを前提に予想作成しております。必要に応じて値を修正下さい。</t>
    <rPh sb="0" eb="4">
      <t>ヨソウキカン</t>
    </rPh>
    <rPh sb="5" eb="7">
      <t>ザイム</t>
    </rPh>
    <rPh sb="7" eb="8">
      <t>サン</t>
    </rPh>
    <rPh sb="8" eb="9">
      <t>ヒョウ</t>
    </rPh>
    <rPh sb="10" eb="12">
      <t>ジドウ</t>
    </rPh>
    <rPh sb="12" eb="14">
      <t>セイセイ</t>
    </rPh>
    <rPh sb="20" eb="22">
      <t>クリノベ</t>
    </rPh>
    <rPh sb="22" eb="24">
      <t>シサン</t>
    </rPh>
    <rPh sb="27" eb="28">
      <t>ネン</t>
    </rPh>
    <rPh sb="29" eb="31">
      <t>ゼンキ</t>
    </rPh>
    <rPh sb="33" eb="35">
      <t>クリノベ</t>
    </rPh>
    <rPh sb="35" eb="37">
      <t>シサン</t>
    </rPh>
    <rPh sb="38" eb="40">
      <t>ハッセイ</t>
    </rPh>
    <rPh sb="47" eb="48">
      <t>マタ</t>
    </rPh>
    <rPh sb="49" eb="52">
      <t>ゼンゼンキ</t>
    </rPh>
    <rPh sb="53" eb="55">
      <t>ゼンキ</t>
    </rPh>
    <rPh sb="56" eb="58">
      <t>クリノベ</t>
    </rPh>
    <rPh sb="58" eb="60">
      <t>シサン</t>
    </rPh>
    <rPh sb="60" eb="63">
      <t>ヘンカガク</t>
    </rPh>
    <rPh sb="65" eb="67">
      <t>タンネン</t>
    </rPh>
    <rPh sb="68" eb="70">
      <t>ショウキャク</t>
    </rPh>
    <rPh sb="70" eb="73">
      <t>ショリガク</t>
    </rPh>
    <rPh sb="75" eb="76">
      <t>モト</t>
    </rPh>
    <rPh sb="77" eb="81">
      <t>ショウキャクショリ</t>
    </rPh>
    <rPh sb="86" eb="88">
      <t>ゼンテイ</t>
    </rPh>
    <rPh sb="89" eb="91">
      <t>ヨソウ</t>
    </rPh>
    <rPh sb="91" eb="93">
      <t>サクセイ</t>
    </rPh>
    <rPh sb="100" eb="102">
      <t>ヒツヨウ</t>
    </rPh>
    <rPh sb="103" eb="104">
      <t>オウ</t>
    </rPh>
    <rPh sb="106" eb="107">
      <t>アタイ</t>
    </rPh>
    <rPh sb="108" eb="110">
      <t>シュウセイ</t>
    </rPh>
    <rPh sb="110" eb="111">
      <t>クダ</t>
    </rPh>
    <phoneticPr fontId="1"/>
  </si>
  <si>
    <t>流動負債</t>
    <rPh sb="0" eb="4">
      <t>リュウドウフサイ</t>
    </rPh>
    <phoneticPr fontId="1"/>
  </si>
  <si>
    <t>仕入債務</t>
    <rPh sb="0" eb="4">
      <t>シイレサイム</t>
    </rPh>
    <phoneticPr fontId="1"/>
  </si>
  <si>
    <t>短期有利子負債</t>
    <rPh sb="0" eb="7">
      <t>タンキユウリシフサイ</t>
    </rPh>
    <phoneticPr fontId="1"/>
  </si>
  <si>
    <t>短期有利子負債は前期実績同値としている</t>
    <rPh sb="0" eb="7">
      <t>タンキユウリシフサイ</t>
    </rPh>
    <rPh sb="8" eb="10">
      <t>ゼンキ</t>
    </rPh>
    <rPh sb="10" eb="12">
      <t>ジッセキ</t>
    </rPh>
    <rPh sb="12" eb="14">
      <t>ドウチ</t>
    </rPh>
    <phoneticPr fontId="1"/>
  </si>
  <si>
    <t>予想期間の財務三表の自動生成にあたって、短期有利子負債は前期実績同値（同額同条件での借り換え）を前提に予想作成しております。</t>
    <rPh sb="0" eb="4">
      <t>ヨソウキカン</t>
    </rPh>
    <rPh sb="5" eb="7">
      <t>ザイム</t>
    </rPh>
    <rPh sb="7" eb="8">
      <t>サン</t>
    </rPh>
    <rPh sb="8" eb="9">
      <t>ヒョウ</t>
    </rPh>
    <rPh sb="10" eb="14">
      <t>ジドウセイセイ</t>
    </rPh>
    <rPh sb="20" eb="27">
      <t>タンキユウリシフサイ</t>
    </rPh>
    <rPh sb="28" eb="32">
      <t>ゼンキジッセキ</t>
    </rPh>
    <rPh sb="32" eb="34">
      <t>ドウチ</t>
    </rPh>
    <rPh sb="48" eb="50">
      <t>ゼンテイ</t>
    </rPh>
    <rPh sb="51" eb="53">
      <t>ヨソウ</t>
    </rPh>
    <rPh sb="53" eb="55">
      <t>サクセイ</t>
    </rPh>
    <phoneticPr fontId="1"/>
  </si>
  <si>
    <t>未払法人税等</t>
    <rPh sb="0" eb="6">
      <t>ミバライホウジンゼイナド</t>
    </rPh>
    <phoneticPr fontId="1"/>
  </si>
  <si>
    <t>各期の法人税等合計同値を前提に予想を作成している</t>
    <rPh sb="0" eb="2">
      <t>カクキ</t>
    </rPh>
    <rPh sb="3" eb="7">
      <t>ホウジンゼイナド</t>
    </rPh>
    <rPh sb="7" eb="9">
      <t>ゴウケイ</t>
    </rPh>
    <rPh sb="9" eb="11">
      <t>ドウチ</t>
    </rPh>
    <rPh sb="12" eb="14">
      <t>ゼンテイ</t>
    </rPh>
    <rPh sb="15" eb="17">
      <t>ヨソウ</t>
    </rPh>
    <rPh sb="18" eb="20">
      <t>サクセイ</t>
    </rPh>
    <phoneticPr fontId="1"/>
  </si>
  <si>
    <t>予想期間の財務三表の自動生成にあたって、未払法人税等は各期の法人税等合計同値を前提に予想を作成しております。（COVID-19による特例等を受けた法人税の1年超の未納対応や中間納税等による変動を考慮しておりません。）</t>
    <rPh sb="20" eb="25">
      <t>ミバライホウジンゼイ</t>
    </rPh>
    <rPh sb="25" eb="26">
      <t>ナド</t>
    </rPh>
    <rPh sb="27" eb="29">
      <t>カクキ</t>
    </rPh>
    <rPh sb="30" eb="34">
      <t>ホウジンゼイナド</t>
    </rPh>
    <rPh sb="34" eb="36">
      <t>ゴウケイ</t>
    </rPh>
    <rPh sb="36" eb="38">
      <t>ドウチ</t>
    </rPh>
    <rPh sb="39" eb="41">
      <t>ゼンテイ</t>
    </rPh>
    <rPh sb="42" eb="44">
      <t>ヨソウ</t>
    </rPh>
    <rPh sb="45" eb="47">
      <t>サクセイ</t>
    </rPh>
    <rPh sb="66" eb="68">
      <t>トクレイ</t>
    </rPh>
    <rPh sb="68" eb="69">
      <t>ナド</t>
    </rPh>
    <rPh sb="70" eb="71">
      <t>ウ</t>
    </rPh>
    <rPh sb="73" eb="76">
      <t>ホウジンゼイ</t>
    </rPh>
    <rPh sb="83" eb="85">
      <t>タイオウ</t>
    </rPh>
    <phoneticPr fontId="1"/>
  </si>
  <si>
    <t>その他</t>
    <phoneticPr fontId="1"/>
  </si>
  <si>
    <t>現預金、売上債権、棚卸資産以外の流動資産項目は一律その他に括っている</t>
    <phoneticPr fontId="1"/>
  </si>
  <si>
    <t>仕入債務、短期有利子負債、未払法人税等以外の流動負債項目は一律その他に括っている</t>
    <rPh sb="0" eb="4">
      <t>シイレサイム</t>
    </rPh>
    <rPh sb="5" eb="12">
      <t>タンキユウリシフサイ</t>
    </rPh>
    <rPh sb="13" eb="19">
      <t>ミバライホウジンゼイナド</t>
    </rPh>
    <rPh sb="19" eb="21">
      <t>イガイ</t>
    </rPh>
    <rPh sb="22" eb="26">
      <t>リュウドウフサイ</t>
    </rPh>
    <rPh sb="26" eb="28">
      <t>コウモク</t>
    </rPh>
    <rPh sb="29" eb="31">
      <t>イチリツ</t>
    </rPh>
    <rPh sb="33" eb="34">
      <t>タ</t>
    </rPh>
    <rPh sb="35" eb="36">
      <t>クク</t>
    </rPh>
    <phoneticPr fontId="1"/>
  </si>
  <si>
    <t>現預金、売上債権、棚卸資産以外の流動資産項目は一律にその他に括っております。また、予想期間の財務三表の自動生成にあたって、当該その他項目は前期実績同値を前提に予想作成しております。必要に応じて、仕組みを修正下さい。</t>
    <rPh sb="41" eb="43">
      <t>ヨソウ</t>
    </rPh>
    <rPh sb="43" eb="45">
      <t>キカン</t>
    </rPh>
    <phoneticPr fontId="1"/>
  </si>
  <si>
    <t>仕入債務、短期有利子負債、未払法人税等以外の流動負債項目は一律にその他に括っております。また、予想期間の財務三表の自動生成にあたって、当該その他項目は前期実績同値を前提に予想作成しております。必要に応じて、仕組みを修正下さい。</t>
    <rPh sb="0" eb="4">
      <t>シイレサイム</t>
    </rPh>
    <rPh sb="5" eb="12">
      <t>タンキユウリシフサイ</t>
    </rPh>
    <rPh sb="13" eb="18">
      <t>ミバライホウジンゼイ</t>
    </rPh>
    <rPh sb="18" eb="19">
      <t>ナド</t>
    </rPh>
    <rPh sb="24" eb="26">
      <t>フサイ</t>
    </rPh>
    <rPh sb="47" eb="49">
      <t>ヨソウ</t>
    </rPh>
    <rPh sb="49" eb="51">
      <t>キカン</t>
    </rPh>
    <phoneticPr fontId="1"/>
  </si>
  <si>
    <t>固定負債</t>
    <rPh sb="0" eb="4">
      <t>コテイフサイ</t>
    </rPh>
    <phoneticPr fontId="1"/>
  </si>
  <si>
    <t>長期有利子負債</t>
    <rPh sb="0" eb="7">
      <t>チョウキユウリシフサイ</t>
    </rPh>
    <phoneticPr fontId="1"/>
  </si>
  <si>
    <t>長期有利子負債は在庫・設備投資や内部留保額に連動した予想を作成している</t>
    <rPh sb="0" eb="7">
      <t>チョウキユウリシフサイ</t>
    </rPh>
    <rPh sb="8" eb="10">
      <t>ザイコ</t>
    </rPh>
    <rPh sb="11" eb="13">
      <t>セツビ</t>
    </rPh>
    <rPh sb="13" eb="15">
      <t>トウシ</t>
    </rPh>
    <rPh sb="16" eb="21">
      <t>ナイブリュウホガク</t>
    </rPh>
    <rPh sb="22" eb="24">
      <t>レンドウ</t>
    </rPh>
    <rPh sb="26" eb="28">
      <t>ヨソウ</t>
    </rPh>
    <rPh sb="29" eb="31">
      <t>サクセイ</t>
    </rPh>
    <phoneticPr fontId="1"/>
  </si>
  <si>
    <t>有形・無形固定資産は償却資産・非償却資産の2区分に括った上で、償却資産は有形・無形固定資産別の減価償却費及び設備投資予想の作成を前提に、各予想値を基に増減計算する仕組みを取り入れております。非負制約を設けていないため、過剰償却により当該項目の予想値がマイナスとなっていないか確認が必要です。</t>
    <rPh sb="0" eb="2">
      <t>ユウケイ</t>
    </rPh>
    <rPh sb="3" eb="9">
      <t>ムケイコテイシサン</t>
    </rPh>
    <rPh sb="10" eb="14">
      <t>ショウキャクシサン</t>
    </rPh>
    <rPh sb="15" eb="16">
      <t>ヒ</t>
    </rPh>
    <rPh sb="16" eb="20">
      <t>ショウキャクシサン</t>
    </rPh>
    <rPh sb="22" eb="24">
      <t>クブン</t>
    </rPh>
    <rPh sb="25" eb="26">
      <t>クク</t>
    </rPh>
    <rPh sb="28" eb="29">
      <t>ウエ</t>
    </rPh>
    <rPh sb="31" eb="35">
      <t>ショウキャクシサン</t>
    </rPh>
    <rPh sb="36" eb="38">
      <t>ユウケイ</t>
    </rPh>
    <rPh sb="39" eb="41">
      <t>ムケイ</t>
    </rPh>
    <rPh sb="41" eb="45">
      <t>コテイシサン</t>
    </rPh>
    <rPh sb="45" eb="46">
      <t>ベツ</t>
    </rPh>
    <rPh sb="47" eb="52">
      <t>ゲンカショウキャクヒ</t>
    </rPh>
    <rPh sb="52" eb="53">
      <t>オヨ</t>
    </rPh>
    <rPh sb="54" eb="58">
      <t>セツビトウシ</t>
    </rPh>
    <rPh sb="58" eb="60">
      <t>ヨソウ</t>
    </rPh>
    <rPh sb="61" eb="63">
      <t>サクセイ</t>
    </rPh>
    <rPh sb="64" eb="66">
      <t>ゼンテイ</t>
    </rPh>
    <rPh sb="68" eb="69">
      <t>カク</t>
    </rPh>
    <rPh sb="69" eb="71">
      <t>ヨソウ</t>
    </rPh>
    <rPh sb="71" eb="72">
      <t>アタイ</t>
    </rPh>
    <rPh sb="73" eb="74">
      <t>モト</t>
    </rPh>
    <rPh sb="75" eb="79">
      <t>ゾウゲンケイサン</t>
    </rPh>
    <rPh sb="81" eb="83">
      <t>シク</t>
    </rPh>
    <rPh sb="85" eb="86">
      <t>ト</t>
    </rPh>
    <rPh sb="87" eb="88">
      <t>イ</t>
    </rPh>
    <rPh sb="95" eb="96">
      <t>ヒ</t>
    </rPh>
    <rPh sb="96" eb="97">
      <t>フ</t>
    </rPh>
    <rPh sb="97" eb="99">
      <t>セイヤク</t>
    </rPh>
    <rPh sb="100" eb="101">
      <t>モウ</t>
    </rPh>
    <rPh sb="109" eb="113">
      <t>カジョウショウキャク</t>
    </rPh>
    <rPh sb="116" eb="118">
      <t>トウガイ</t>
    </rPh>
    <rPh sb="118" eb="120">
      <t>コウモク</t>
    </rPh>
    <rPh sb="121" eb="124">
      <t>ヨソウチ</t>
    </rPh>
    <rPh sb="137" eb="139">
      <t>カクニン</t>
    </rPh>
    <rPh sb="140" eb="142">
      <t>ヒツヨウ</t>
    </rPh>
    <phoneticPr fontId="1"/>
  </si>
  <si>
    <t>営業外利益及び費用</t>
    <rPh sb="0" eb="3">
      <t>エイギョウガイ</t>
    </rPh>
    <rPh sb="3" eb="5">
      <t>リエキ</t>
    </rPh>
    <rPh sb="5" eb="6">
      <t>オヨ</t>
    </rPh>
    <rPh sb="7" eb="9">
      <t>ヒヨウ</t>
    </rPh>
    <phoneticPr fontId="1"/>
  </si>
  <si>
    <t>支払利息</t>
    <rPh sb="0" eb="4">
      <t>シハライリソク</t>
    </rPh>
    <phoneticPr fontId="1"/>
  </si>
  <si>
    <t>支払利息以外の項目は前期実績同値としている</t>
    <rPh sb="0" eb="4">
      <t>シハライリソク</t>
    </rPh>
    <rPh sb="4" eb="6">
      <t>イガイ</t>
    </rPh>
    <rPh sb="7" eb="9">
      <t>コウモク</t>
    </rPh>
    <rPh sb="10" eb="16">
      <t>ゼンキジッセキドウチ</t>
    </rPh>
    <phoneticPr fontId="1"/>
  </si>
  <si>
    <t>予想期間の財務三表の自動生成にあたって、支払利息以外の営業外得損益科目は前期実績同値としております。必要に応じて、修正下さい。</t>
    <rPh sb="0" eb="4">
      <t>ヨソウキカン</t>
    </rPh>
    <rPh sb="5" eb="7">
      <t>ザイム</t>
    </rPh>
    <rPh sb="7" eb="8">
      <t>サン</t>
    </rPh>
    <rPh sb="8" eb="9">
      <t>ヒョウ</t>
    </rPh>
    <rPh sb="10" eb="12">
      <t>ジドウ</t>
    </rPh>
    <rPh sb="12" eb="14">
      <t>セイセイ</t>
    </rPh>
    <rPh sb="20" eb="22">
      <t>シハライ</t>
    </rPh>
    <rPh sb="22" eb="24">
      <t>リソク</t>
    </rPh>
    <rPh sb="24" eb="26">
      <t>イガイ</t>
    </rPh>
    <rPh sb="27" eb="30">
      <t>エイギョウガイ</t>
    </rPh>
    <rPh sb="30" eb="31">
      <t>エ</t>
    </rPh>
    <rPh sb="31" eb="33">
      <t>ソンエキ</t>
    </rPh>
    <rPh sb="33" eb="35">
      <t>カモク</t>
    </rPh>
    <rPh sb="36" eb="38">
      <t>ゼンキ</t>
    </rPh>
    <rPh sb="38" eb="40">
      <t>ジッセキ</t>
    </rPh>
    <rPh sb="40" eb="42">
      <t>ドウチ</t>
    </rPh>
    <rPh sb="50" eb="52">
      <t>ヒツヨウ</t>
    </rPh>
    <rPh sb="53" eb="54">
      <t>オウ</t>
    </rPh>
    <rPh sb="57" eb="59">
      <t>シュウセイ</t>
    </rPh>
    <rPh sb="59" eb="60">
      <t>クダ</t>
    </rPh>
    <phoneticPr fontId="1"/>
  </si>
  <si>
    <t>特別利益及び特別損失の明細入力行は設けておりません。必要に応じて明細入力行を追加挿入下さい。また、予想期間は一律ゼロとしております。必要に応じて修正下さい。</t>
    <rPh sb="0" eb="2">
      <t>トクベツ</t>
    </rPh>
    <rPh sb="2" eb="4">
      <t>リエキ</t>
    </rPh>
    <rPh sb="4" eb="5">
      <t>オヨ</t>
    </rPh>
    <rPh sb="6" eb="8">
      <t>トクベツ</t>
    </rPh>
    <rPh sb="8" eb="10">
      <t>ソンシツ</t>
    </rPh>
    <rPh sb="11" eb="13">
      <t>メイサイ</t>
    </rPh>
    <rPh sb="13" eb="16">
      <t>ニュウリョクギョウ</t>
    </rPh>
    <rPh sb="17" eb="18">
      <t>モウ</t>
    </rPh>
    <rPh sb="26" eb="28">
      <t>ヒツヨウ</t>
    </rPh>
    <rPh sb="29" eb="30">
      <t>オウ</t>
    </rPh>
    <rPh sb="32" eb="37">
      <t>メイサイニュウリョクギョウ</t>
    </rPh>
    <rPh sb="38" eb="40">
      <t>ツイカ</t>
    </rPh>
    <rPh sb="40" eb="42">
      <t>ソウニュウ</t>
    </rPh>
    <rPh sb="42" eb="43">
      <t>クダ</t>
    </rPh>
    <rPh sb="49" eb="51">
      <t>ヨソウ</t>
    </rPh>
    <rPh sb="51" eb="53">
      <t>キカン</t>
    </rPh>
    <rPh sb="54" eb="56">
      <t>イチリツ</t>
    </rPh>
    <rPh sb="66" eb="68">
      <t>ヒツヨウ</t>
    </rPh>
    <rPh sb="69" eb="70">
      <t>オウ</t>
    </rPh>
    <rPh sb="72" eb="74">
      <t>シュウセイ</t>
    </rPh>
    <rPh sb="74" eb="75">
      <t>クダ</t>
    </rPh>
    <phoneticPr fontId="1"/>
  </si>
  <si>
    <t>長期有利子負債以外の固定負債項目は一律その他に括っている</t>
    <rPh sb="0" eb="2">
      <t>チョウキ</t>
    </rPh>
    <rPh sb="2" eb="3">
      <t>ユウ</t>
    </rPh>
    <rPh sb="3" eb="5">
      <t>リシ</t>
    </rPh>
    <rPh sb="5" eb="7">
      <t>フサイ</t>
    </rPh>
    <rPh sb="7" eb="9">
      <t>イガイ</t>
    </rPh>
    <rPh sb="10" eb="12">
      <t>コテイ</t>
    </rPh>
    <rPh sb="12" eb="14">
      <t>フサイ</t>
    </rPh>
    <rPh sb="14" eb="16">
      <t>コウモク</t>
    </rPh>
    <rPh sb="17" eb="19">
      <t>イチリツ</t>
    </rPh>
    <rPh sb="21" eb="22">
      <t>タ</t>
    </rPh>
    <rPh sb="23" eb="24">
      <t>クク</t>
    </rPh>
    <phoneticPr fontId="1"/>
  </si>
  <si>
    <t>長期有利子負債以外の固定負債項目は一律にその他に括っております。また、予想期間の財務三表の自動生成にあたって、当該その他項目は前期実績同値を前提に予想作成しております。必要に応じて、仕組みを修正下さい。</t>
    <rPh sb="0" eb="2">
      <t>チョウキ</t>
    </rPh>
    <rPh sb="10" eb="12">
      <t>コテイ</t>
    </rPh>
    <rPh sb="12" eb="14">
      <t>フサイ</t>
    </rPh>
    <rPh sb="35" eb="37">
      <t>ヨソウ</t>
    </rPh>
    <rPh sb="37" eb="39">
      <t>キカン</t>
    </rPh>
    <phoneticPr fontId="1"/>
  </si>
  <si>
    <t>株主資本</t>
    <rPh sb="0" eb="4">
      <t>カブヌシシホン</t>
    </rPh>
    <phoneticPr fontId="1"/>
  </si>
  <si>
    <t>資本金及び資本剰余金</t>
    <rPh sb="0" eb="3">
      <t>シホンキン</t>
    </rPh>
    <rPh sb="3" eb="4">
      <t>オヨ</t>
    </rPh>
    <rPh sb="5" eb="10">
      <t>シホンジョウヨキン</t>
    </rPh>
    <phoneticPr fontId="1"/>
  </si>
  <si>
    <t>増減資に即応できる仕組みは設けていない</t>
    <rPh sb="0" eb="1">
      <t>ゾウ</t>
    </rPh>
    <rPh sb="1" eb="3">
      <t>ゲンシ</t>
    </rPh>
    <rPh sb="4" eb="6">
      <t>ソクオウ</t>
    </rPh>
    <rPh sb="9" eb="11">
      <t>シク</t>
    </rPh>
    <rPh sb="13" eb="14">
      <t>モウ</t>
    </rPh>
    <phoneticPr fontId="1"/>
  </si>
  <si>
    <t>予想期間の財務三表の自動生成にあたって、増資・減資に即応できる仕組みは設けておらず資本金及び資本剰余金は前期実績同値を前提としております。必要に応じて修正下さい。</t>
    <rPh sb="0" eb="4">
      <t>ヨソウキカン</t>
    </rPh>
    <rPh sb="5" eb="7">
      <t>ザイム</t>
    </rPh>
    <rPh sb="7" eb="9">
      <t>サンピョウ</t>
    </rPh>
    <rPh sb="10" eb="14">
      <t>ジドウセイセイ</t>
    </rPh>
    <rPh sb="20" eb="22">
      <t>ゾウシ</t>
    </rPh>
    <rPh sb="23" eb="25">
      <t>ゲンシ</t>
    </rPh>
    <rPh sb="26" eb="28">
      <t>ソクオウ</t>
    </rPh>
    <rPh sb="31" eb="33">
      <t>シク</t>
    </rPh>
    <rPh sb="35" eb="36">
      <t>モウ</t>
    </rPh>
    <rPh sb="41" eb="44">
      <t>シホンキン</t>
    </rPh>
    <rPh sb="44" eb="45">
      <t>オヨ</t>
    </rPh>
    <rPh sb="46" eb="51">
      <t>シホンジョウヨキン</t>
    </rPh>
    <rPh sb="52" eb="54">
      <t>ゼンキ</t>
    </rPh>
    <rPh sb="54" eb="56">
      <t>ジッセキ</t>
    </rPh>
    <rPh sb="56" eb="58">
      <t>ドウチ</t>
    </rPh>
    <rPh sb="59" eb="61">
      <t>ゼンテイ</t>
    </rPh>
    <rPh sb="69" eb="71">
      <t>ヒツヨウ</t>
    </rPh>
    <rPh sb="72" eb="73">
      <t>オウ</t>
    </rPh>
    <rPh sb="75" eb="77">
      <t>シュウセイ</t>
    </rPh>
    <rPh sb="77" eb="78">
      <t>クダ</t>
    </rPh>
    <phoneticPr fontId="1"/>
  </si>
  <si>
    <t>自己株式</t>
    <rPh sb="0" eb="4">
      <t>ジコカブシキ</t>
    </rPh>
    <phoneticPr fontId="1"/>
  </si>
  <si>
    <t>自己株式の実施には対応も自己株式の消去に対応できる仕組みは設けていない</t>
    <rPh sb="0" eb="4">
      <t>ジコカブシキ</t>
    </rPh>
    <rPh sb="5" eb="7">
      <t>ジッシ</t>
    </rPh>
    <rPh sb="9" eb="11">
      <t>タイオウ</t>
    </rPh>
    <rPh sb="12" eb="14">
      <t>ジコ</t>
    </rPh>
    <rPh sb="14" eb="16">
      <t>カブシキ</t>
    </rPh>
    <rPh sb="17" eb="19">
      <t>ショウキョ</t>
    </rPh>
    <rPh sb="20" eb="22">
      <t>タイオウ</t>
    </rPh>
    <rPh sb="25" eb="27">
      <t>シク</t>
    </rPh>
    <rPh sb="29" eb="30">
      <t>モウ</t>
    </rPh>
    <phoneticPr fontId="1"/>
  </si>
  <si>
    <t>予想期間の財務三表の自動生成にあたって、自己株式は自社株買いの実施前提（主要財務指標等欄の自社株買い項目にて入力）に対応しているものの、消去処理の仕組みは設けておりません。</t>
    <rPh sb="0" eb="4">
      <t>ヨソウキカン</t>
    </rPh>
    <rPh sb="5" eb="7">
      <t>ザイム</t>
    </rPh>
    <rPh sb="7" eb="9">
      <t>サンピョウ</t>
    </rPh>
    <rPh sb="10" eb="14">
      <t>ジドウセイセイ</t>
    </rPh>
    <rPh sb="20" eb="24">
      <t>ジコカブシキ</t>
    </rPh>
    <rPh sb="25" eb="29">
      <t>ジシャカブガ</t>
    </rPh>
    <rPh sb="31" eb="33">
      <t>ジッシ</t>
    </rPh>
    <rPh sb="33" eb="35">
      <t>ゼンテイ</t>
    </rPh>
    <rPh sb="36" eb="38">
      <t>シュヨウ</t>
    </rPh>
    <rPh sb="38" eb="40">
      <t>ザイム</t>
    </rPh>
    <rPh sb="40" eb="42">
      <t>シヒョウ</t>
    </rPh>
    <rPh sb="42" eb="43">
      <t>ナド</t>
    </rPh>
    <rPh sb="43" eb="44">
      <t>ラン</t>
    </rPh>
    <rPh sb="45" eb="49">
      <t>ジシャカブガ</t>
    </rPh>
    <rPh sb="50" eb="52">
      <t>コウモク</t>
    </rPh>
    <rPh sb="54" eb="56">
      <t>ニュウリョク</t>
    </rPh>
    <rPh sb="58" eb="60">
      <t>タイオウ</t>
    </rPh>
    <rPh sb="68" eb="70">
      <t>ショウキョ</t>
    </rPh>
    <rPh sb="70" eb="72">
      <t>ショリ</t>
    </rPh>
    <rPh sb="73" eb="75">
      <t>シク</t>
    </rPh>
    <rPh sb="77" eb="78">
      <t>モウ</t>
    </rPh>
    <phoneticPr fontId="1"/>
  </si>
  <si>
    <t>貸借一致しているか確認する</t>
    <rPh sb="0" eb="4">
      <t>タイシャクイッチ</t>
    </rPh>
    <rPh sb="9" eb="11">
      <t>カクニン</t>
    </rPh>
    <phoneticPr fontId="1"/>
  </si>
  <si>
    <t>キャッシュフロー計算書</t>
    <rPh sb="8" eb="11">
      <t>ケイサンショ</t>
    </rPh>
    <phoneticPr fontId="1"/>
  </si>
  <si>
    <t>営業CF</t>
    <rPh sb="0" eb="2">
      <t>エイギョウ</t>
    </rPh>
    <phoneticPr fontId="1"/>
  </si>
  <si>
    <t>税引前利益、各償却費、運転資本、法人税等以外は一律その他に括っている</t>
    <rPh sb="0" eb="2">
      <t>ゼイヒ</t>
    </rPh>
    <rPh sb="2" eb="3">
      <t>マエ</t>
    </rPh>
    <rPh sb="3" eb="5">
      <t>リエキ</t>
    </rPh>
    <rPh sb="6" eb="7">
      <t>カク</t>
    </rPh>
    <rPh sb="7" eb="10">
      <t>ショウキャクヒ</t>
    </rPh>
    <rPh sb="11" eb="15">
      <t>ウンテンシホン</t>
    </rPh>
    <rPh sb="16" eb="20">
      <t>ホウジンゼイナド</t>
    </rPh>
    <rPh sb="20" eb="22">
      <t>イガイ</t>
    </rPh>
    <rPh sb="23" eb="25">
      <t>イチリツ</t>
    </rPh>
    <rPh sb="27" eb="28">
      <t>タ</t>
    </rPh>
    <rPh sb="29" eb="30">
      <t>クク</t>
    </rPh>
    <phoneticPr fontId="1"/>
  </si>
  <si>
    <t>税引前利益、償却費計（減価償却費、のれん償却費）、運転資本の増減額（売上債権、棚卸資産、仕入債務）、法人税等支払額以外の営業キャッシュフロー項目は一律にその他に括っております。税引前利益及び償却費計以外は各項目の貸借対照表の増減額となっております。</t>
    <rPh sb="0" eb="2">
      <t>ゼイヒ</t>
    </rPh>
    <rPh sb="2" eb="3">
      <t>マエ</t>
    </rPh>
    <rPh sb="3" eb="5">
      <t>リエキ</t>
    </rPh>
    <rPh sb="6" eb="9">
      <t>ショウキャクヒ</t>
    </rPh>
    <rPh sb="9" eb="10">
      <t>ケイ</t>
    </rPh>
    <rPh sb="11" eb="16">
      <t>ゲンカショウキャクヒ</t>
    </rPh>
    <rPh sb="20" eb="23">
      <t>ショウキャクヒ</t>
    </rPh>
    <rPh sb="25" eb="29">
      <t>ウンテンシホン</t>
    </rPh>
    <rPh sb="30" eb="33">
      <t>ゾウゲンガク</t>
    </rPh>
    <rPh sb="34" eb="38">
      <t>ウリアゲサイケン</t>
    </rPh>
    <rPh sb="39" eb="43">
      <t>タナオロシシサン</t>
    </rPh>
    <rPh sb="44" eb="46">
      <t>シイレ</t>
    </rPh>
    <rPh sb="46" eb="48">
      <t>サイム</t>
    </rPh>
    <rPh sb="50" eb="54">
      <t>ホウジンゼイナド</t>
    </rPh>
    <rPh sb="54" eb="57">
      <t>シハライガク</t>
    </rPh>
    <rPh sb="57" eb="59">
      <t>イガイ</t>
    </rPh>
    <rPh sb="60" eb="62">
      <t>エイギョウ</t>
    </rPh>
    <rPh sb="70" eb="72">
      <t>コウモク</t>
    </rPh>
    <rPh sb="73" eb="75">
      <t>イチリツ</t>
    </rPh>
    <rPh sb="78" eb="79">
      <t>タ</t>
    </rPh>
    <rPh sb="80" eb="81">
      <t>クク</t>
    </rPh>
    <rPh sb="88" eb="90">
      <t>ゼイヒ</t>
    </rPh>
    <rPh sb="90" eb="91">
      <t>マエ</t>
    </rPh>
    <rPh sb="91" eb="93">
      <t>リエキ</t>
    </rPh>
    <rPh sb="93" eb="94">
      <t>オヨ</t>
    </rPh>
    <rPh sb="95" eb="98">
      <t>ショウキャクヒ</t>
    </rPh>
    <rPh sb="98" eb="99">
      <t>ケイ</t>
    </rPh>
    <rPh sb="99" eb="101">
      <t>イガイ</t>
    </rPh>
    <rPh sb="102" eb="103">
      <t>カク</t>
    </rPh>
    <rPh sb="103" eb="105">
      <t>コウモク</t>
    </rPh>
    <rPh sb="106" eb="111">
      <t>タイシャクタイショウヒョウ</t>
    </rPh>
    <rPh sb="112" eb="115">
      <t>ゾウゲンガク</t>
    </rPh>
    <phoneticPr fontId="1"/>
  </si>
  <si>
    <t>投資CF</t>
    <rPh sb="0" eb="2">
      <t>トウシ</t>
    </rPh>
    <phoneticPr fontId="1"/>
  </si>
  <si>
    <t>有形・無形固定資産の増減額以外の項目は一律その他に括っている</t>
    <rPh sb="0" eb="2">
      <t>ユウケイ</t>
    </rPh>
    <rPh sb="3" eb="5">
      <t>ムケイ</t>
    </rPh>
    <rPh sb="5" eb="9">
      <t>コテイシサン</t>
    </rPh>
    <rPh sb="10" eb="13">
      <t>ゾウゲンガク</t>
    </rPh>
    <rPh sb="13" eb="15">
      <t>イガイ</t>
    </rPh>
    <rPh sb="16" eb="18">
      <t>コウモク</t>
    </rPh>
    <rPh sb="19" eb="21">
      <t>イチリツ</t>
    </rPh>
    <rPh sb="23" eb="24">
      <t>タ</t>
    </rPh>
    <rPh sb="25" eb="26">
      <t>クク</t>
    </rPh>
    <phoneticPr fontId="1"/>
  </si>
  <si>
    <t>有形・無形固定資産の増減額以外の項目は一律その他に括っております。基本的には全項目、貸借対照表の増減額となっております。</t>
    <rPh sb="0" eb="2">
      <t>ユウケイ</t>
    </rPh>
    <rPh sb="3" eb="5">
      <t>ムケイ</t>
    </rPh>
    <rPh sb="5" eb="9">
      <t>コテイシサン</t>
    </rPh>
    <rPh sb="10" eb="13">
      <t>ゾウゲンガク</t>
    </rPh>
    <rPh sb="13" eb="15">
      <t>イガイ</t>
    </rPh>
    <rPh sb="16" eb="18">
      <t>コウモク</t>
    </rPh>
    <rPh sb="19" eb="21">
      <t>イチリツ</t>
    </rPh>
    <rPh sb="23" eb="24">
      <t>タ</t>
    </rPh>
    <rPh sb="25" eb="26">
      <t>クク</t>
    </rPh>
    <rPh sb="33" eb="36">
      <t>キホンテキ</t>
    </rPh>
    <rPh sb="38" eb="41">
      <t>ゼンコウモク</t>
    </rPh>
    <rPh sb="42" eb="47">
      <t>タイシャクタイショウヒョウ</t>
    </rPh>
    <rPh sb="48" eb="51">
      <t>ゾウゲンガク</t>
    </rPh>
    <phoneticPr fontId="1"/>
  </si>
  <si>
    <t>定期預金ズレ調整</t>
    <rPh sb="0" eb="4">
      <t>テイキヨキン</t>
    </rPh>
    <rPh sb="6" eb="8">
      <t>チョウセイ</t>
    </rPh>
    <phoneticPr fontId="1"/>
  </si>
  <si>
    <t>前期実績の貸借対照表とキャッシュフロー計算書の現預金差異の調整項目を組み入れている</t>
    <rPh sb="0" eb="4">
      <t>ゼンキジッセキ</t>
    </rPh>
    <rPh sb="5" eb="10">
      <t>タイシャクタイショウヒョウ</t>
    </rPh>
    <rPh sb="19" eb="22">
      <t>ケイサンショ</t>
    </rPh>
    <rPh sb="23" eb="26">
      <t>ゲンヨキン</t>
    </rPh>
    <rPh sb="26" eb="28">
      <t>サイ</t>
    </rPh>
    <rPh sb="29" eb="33">
      <t>チョウセイコウモク</t>
    </rPh>
    <rPh sb="34" eb="35">
      <t>ク</t>
    </rPh>
    <rPh sb="36" eb="37">
      <t>イ</t>
    </rPh>
    <phoneticPr fontId="1"/>
  </si>
  <si>
    <t>財務CF</t>
    <rPh sb="0" eb="2">
      <t>ザイム</t>
    </rPh>
    <phoneticPr fontId="1"/>
  </si>
  <si>
    <t>エクイティ増減</t>
    <rPh sb="5" eb="7">
      <t>ゾウゲン</t>
    </rPh>
    <phoneticPr fontId="1"/>
  </si>
  <si>
    <t>エクイティ増減に自動反映される項目は自社株買いのみである</t>
    <rPh sb="5" eb="7">
      <t>ゾウゲン</t>
    </rPh>
    <rPh sb="8" eb="12">
      <t>ジドウハンエイ</t>
    </rPh>
    <rPh sb="15" eb="17">
      <t>コウモク</t>
    </rPh>
    <rPh sb="18" eb="22">
      <t>ジシャカブガ</t>
    </rPh>
    <phoneticPr fontId="1"/>
  </si>
  <si>
    <t>財務CFのエクイティ増減に初期設定段階で織り込んでいる自動計算は主要財務指標等欄に項目を設けている自社株買いのみです。その他のエクイティに係るキャッシュフロー増減事項（増資等）がある場合は、算式を修正下さい。</t>
    <rPh sb="0" eb="2">
      <t>ザイム</t>
    </rPh>
    <rPh sb="10" eb="12">
      <t>ゾウゲン</t>
    </rPh>
    <rPh sb="13" eb="19">
      <t>ショキセッテイダンカイ</t>
    </rPh>
    <rPh sb="20" eb="21">
      <t>オ</t>
    </rPh>
    <rPh sb="22" eb="23">
      <t>コ</t>
    </rPh>
    <rPh sb="27" eb="31">
      <t>ジドウケイサン</t>
    </rPh>
    <rPh sb="32" eb="38">
      <t>シュヨウザイムシヒョウ</t>
    </rPh>
    <rPh sb="38" eb="39">
      <t>ナド</t>
    </rPh>
    <rPh sb="39" eb="40">
      <t>ラン</t>
    </rPh>
    <rPh sb="41" eb="43">
      <t>コウモク</t>
    </rPh>
    <rPh sb="44" eb="45">
      <t>モウ</t>
    </rPh>
    <rPh sb="49" eb="53">
      <t>ジシャカブガ</t>
    </rPh>
    <rPh sb="61" eb="62">
      <t>ホカ</t>
    </rPh>
    <rPh sb="69" eb="70">
      <t>カカ</t>
    </rPh>
    <rPh sb="79" eb="81">
      <t>ゾウゲン</t>
    </rPh>
    <rPh sb="81" eb="83">
      <t>ジコウ</t>
    </rPh>
    <rPh sb="84" eb="86">
      <t>ゾウシ</t>
    </rPh>
    <rPh sb="86" eb="87">
      <t>ナド</t>
    </rPh>
    <rPh sb="91" eb="93">
      <t>バアイ</t>
    </rPh>
    <rPh sb="95" eb="97">
      <t>サンシキ</t>
    </rPh>
    <rPh sb="98" eb="100">
      <t>シュウセイ</t>
    </rPh>
    <rPh sb="100" eb="101">
      <t>クダ</t>
    </rPh>
    <phoneticPr fontId="1"/>
  </si>
  <si>
    <t>現金同等物に係る換算差額</t>
    <rPh sb="0" eb="5">
      <t>ゲンキンドウトウブツ</t>
    </rPh>
    <rPh sb="6" eb="7">
      <t>カカ</t>
    </rPh>
    <rPh sb="8" eb="12">
      <t>カンザンサガク</t>
    </rPh>
    <phoneticPr fontId="1"/>
  </si>
  <si>
    <t>-</t>
    <phoneticPr fontId="1"/>
  </si>
  <si>
    <t>予想期間では一律ゼロとしている</t>
    <rPh sb="0" eb="4">
      <t>ヨソウキカン</t>
    </rPh>
    <rPh sb="6" eb="8">
      <t>イチリツ</t>
    </rPh>
    <phoneticPr fontId="1"/>
  </si>
  <si>
    <t>貸借対照表の関連科目同様、キャッシュフロー計算書の現金及び現金同等物に係る換算差額は一律ゼロ予想としております。</t>
    <rPh sb="0" eb="5">
      <t>タイシャクタイショウヒョウ</t>
    </rPh>
    <rPh sb="6" eb="10">
      <t>カンレンカモク</t>
    </rPh>
    <rPh sb="10" eb="12">
      <t>ドウヨウ</t>
    </rPh>
    <rPh sb="21" eb="24">
      <t>ケイサンショ</t>
    </rPh>
    <rPh sb="25" eb="27">
      <t>ゲンキン</t>
    </rPh>
    <rPh sb="27" eb="28">
      <t>オヨ</t>
    </rPh>
    <rPh sb="29" eb="34">
      <t>ゲンキンドウトウブツ</t>
    </rPh>
    <rPh sb="35" eb="36">
      <t>カカ</t>
    </rPh>
    <rPh sb="37" eb="41">
      <t>カンザンサガク</t>
    </rPh>
    <rPh sb="42" eb="44">
      <t>イチリツ</t>
    </rPh>
    <rPh sb="46" eb="48">
      <t>ヨソウ</t>
    </rPh>
    <phoneticPr fontId="1"/>
  </si>
  <si>
    <t>主要財務指標等</t>
    <rPh sb="0" eb="2">
      <t>シュヨウ</t>
    </rPh>
    <rPh sb="2" eb="4">
      <t>ザイム</t>
    </rPh>
    <rPh sb="4" eb="6">
      <t>シヒョウ</t>
    </rPh>
    <rPh sb="6" eb="7">
      <t>ナド</t>
    </rPh>
    <phoneticPr fontId="1"/>
  </si>
  <si>
    <t>発行済株式数</t>
    <rPh sb="0" eb="3">
      <t>ハッコウズ</t>
    </rPh>
    <rPh sb="3" eb="6">
      <t>カブシキスウ</t>
    </rPh>
    <phoneticPr fontId="1"/>
  </si>
  <si>
    <t>期末</t>
    <rPh sb="0" eb="2">
      <t>キマツ</t>
    </rPh>
    <phoneticPr fontId="1"/>
  </si>
  <si>
    <t>期末発行済株式数及び自己株式数は前期実績同値としている</t>
    <rPh sb="0" eb="2">
      <t>キマツ</t>
    </rPh>
    <rPh sb="2" eb="5">
      <t>ハッコウズ</t>
    </rPh>
    <rPh sb="5" eb="8">
      <t>カブシキスウ</t>
    </rPh>
    <rPh sb="8" eb="9">
      <t>オヨ</t>
    </rPh>
    <rPh sb="10" eb="15">
      <t>ジコカブシキスウ</t>
    </rPh>
    <rPh sb="16" eb="22">
      <t>ゼンキジッセキドウチ</t>
    </rPh>
    <phoneticPr fontId="1"/>
  </si>
  <si>
    <t>期中平均</t>
    <rPh sb="0" eb="4">
      <t>キチュウヘイキン</t>
    </rPh>
    <phoneticPr fontId="1"/>
  </si>
  <si>
    <t>期中平均株式数は期首期末株式数の単純平均値としている</t>
    <rPh sb="0" eb="4">
      <t>キチュウヘイキン</t>
    </rPh>
    <rPh sb="4" eb="7">
      <t>カブシキスウ</t>
    </rPh>
    <rPh sb="8" eb="12">
      <t>キシュキマツ</t>
    </rPh>
    <rPh sb="12" eb="15">
      <t>カブシキスウ</t>
    </rPh>
    <rPh sb="16" eb="21">
      <t>タンジュンヘイキンチ</t>
    </rPh>
    <phoneticPr fontId="1"/>
  </si>
  <si>
    <t>DPS</t>
    <phoneticPr fontId="1"/>
  </si>
  <si>
    <t>中間及び期末配当金は前期実績同値としております。会社計画値や会社が掲げる配当性向等に鑑み、必要に応じて予想を修正下さい。</t>
    <rPh sb="0" eb="2">
      <t>チュウカン</t>
    </rPh>
    <rPh sb="2" eb="3">
      <t>オヨ</t>
    </rPh>
    <rPh sb="4" eb="6">
      <t>キマツ</t>
    </rPh>
    <rPh sb="6" eb="9">
      <t>ハイトウキン</t>
    </rPh>
    <rPh sb="10" eb="14">
      <t>ゼンキジッセキ</t>
    </rPh>
    <rPh sb="14" eb="16">
      <t>ドウチ</t>
    </rPh>
    <rPh sb="24" eb="26">
      <t>カイシャ</t>
    </rPh>
    <rPh sb="26" eb="28">
      <t>ケイカク</t>
    </rPh>
    <rPh sb="28" eb="29">
      <t>アタイ</t>
    </rPh>
    <rPh sb="30" eb="32">
      <t>カイシャ</t>
    </rPh>
    <rPh sb="33" eb="34">
      <t>カカ</t>
    </rPh>
    <rPh sb="36" eb="40">
      <t>ハイトウセイコウ</t>
    </rPh>
    <rPh sb="40" eb="41">
      <t>ナド</t>
    </rPh>
    <rPh sb="42" eb="43">
      <t>カンガ</t>
    </rPh>
    <rPh sb="45" eb="47">
      <t>ヒツヨウ</t>
    </rPh>
    <rPh sb="48" eb="49">
      <t>オウ</t>
    </rPh>
    <rPh sb="51" eb="53">
      <t>ヨソウ</t>
    </rPh>
    <rPh sb="54" eb="56">
      <t>シュウセイ</t>
    </rPh>
    <rPh sb="56" eb="57">
      <t>クダ</t>
    </rPh>
    <phoneticPr fontId="1"/>
  </si>
  <si>
    <t>配当金支払額</t>
    <rPh sb="0" eb="6">
      <t>ハイトウキンシハライガク</t>
    </rPh>
    <phoneticPr fontId="1"/>
  </si>
  <si>
    <t>配当金支払額は期末株式数×DPSで算出している</t>
    <rPh sb="0" eb="6">
      <t>ハイトウキンシハライガク</t>
    </rPh>
    <rPh sb="7" eb="9">
      <t>キマツ</t>
    </rPh>
    <rPh sb="9" eb="12">
      <t>カブシキスウ</t>
    </rPh>
    <rPh sb="17" eb="19">
      <t>サンシュツ</t>
    </rPh>
    <phoneticPr fontId="1"/>
  </si>
  <si>
    <t>中間配当分、期末配当分共に、配当金支払額は期末株式数を乗算する計算式としております。ただし、自社株買い等により中間時点と期末時点で期末株式数が異なる場合は、対応した株式数を乗算する必要があります。その場合、四半期決算の予想枠（AH列～）を用いて予想し、通期決算の予想枠（X～AB列）に数値を反映する手法が一案です。</t>
    <rPh sb="0" eb="4">
      <t>チュウカンハイトウ</t>
    </rPh>
    <rPh sb="4" eb="5">
      <t>ブン</t>
    </rPh>
    <rPh sb="6" eb="8">
      <t>キマツ</t>
    </rPh>
    <rPh sb="8" eb="11">
      <t>ハイトウブン</t>
    </rPh>
    <rPh sb="11" eb="12">
      <t>トモ</t>
    </rPh>
    <rPh sb="14" eb="20">
      <t>ハイトウキンシハライガク</t>
    </rPh>
    <rPh sb="21" eb="23">
      <t>キマツ</t>
    </rPh>
    <rPh sb="23" eb="26">
      <t>カブシキスウ</t>
    </rPh>
    <rPh sb="27" eb="29">
      <t>ジョウサン</t>
    </rPh>
    <rPh sb="31" eb="34">
      <t>ケイサンシキ</t>
    </rPh>
    <rPh sb="46" eb="50">
      <t>ジシャカブガ</t>
    </rPh>
    <rPh sb="51" eb="52">
      <t>ナド</t>
    </rPh>
    <rPh sb="55" eb="57">
      <t>チュウカン</t>
    </rPh>
    <rPh sb="57" eb="59">
      <t>ジテン</t>
    </rPh>
    <rPh sb="60" eb="62">
      <t>キマツ</t>
    </rPh>
    <rPh sb="62" eb="64">
      <t>ジテン</t>
    </rPh>
    <rPh sb="65" eb="67">
      <t>キマツ</t>
    </rPh>
    <rPh sb="67" eb="70">
      <t>カブシキスウ</t>
    </rPh>
    <rPh sb="71" eb="72">
      <t>コト</t>
    </rPh>
    <rPh sb="74" eb="76">
      <t>バアイ</t>
    </rPh>
    <rPh sb="78" eb="80">
      <t>タイオウ</t>
    </rPh>
    <rPh sb="82" eb="85">
      <t>カブシキスウ</t>
    </rPh>
    <rPh sb="86" eb="88">
      <t>ジョウサン</t>
    </rPh>
    <rPh sb="90" eb="92">
      <t>ヒツヨウ</t>
    </rPh>
    <rPh sb="100" eb="102">
      <t>バアイ</t>
    </rPh>
    <rPh sb="103" eb="106">
      <t>シハンキ</t>
    </rPh>
    <rPh sb="106" eb="108">
      <t>ケッサン</t>
    </rPh>
    <rPh sb="109" eb="112">
      <t>ヨソウワク</t>
    </rPh>
    <rPh sb="115" eb="116">
      <t>レツ</t>
    </rPh>
    <rPh sb="119" eb="120">
      <t>モチ</t>
    </rPh>
    <rPh sb="122" eb="124">
      <t>ヨソウ</t>
    </rPh>
    <rPh sb="126" eb="128">
      <t>ツウキ</t>
    </rPh>
    <rPh sb="128" eb="130">
      <t>ケッサン</t>
    </rPh>
    <rPh sb="131" eb="134">
      <t>ヨソウワク</t>
    </rPh>
    <rPh sb="139" eb="140">
      <t>レツ</t>
    </rPh>
    <rPh sb="142" eb="144">
      <t>スウチ</t>
    </rPh>
    <rPh sb="145" eb="147">
      <t>ハンエイ</t>
    </rPh>
    <rPh sb="149" eb="151">
      <t>シュホウ</t>
    </rPh>
    <rPh sb="152" eb="154">
      <t>イチアン</t>
    </rPh>
    <phoneticPr fontId="1"/>
  </si>
  <si>
    <t>自社株買い</t>
    <rPh sb="0" eb="4">
      <t>ジシャカブガ</t>
    </rPh>
    <phoneticPr fontId="1"/>
  </si>
  <si>
    <t>自社株買いはゼロ予想としている</t>
    <rPh sb="0" eb="4">
      <t>ジシャカブガ</t>
    </rPh>
    <rPh sb="8" eb="10">
      <t>ヨソウ</t>
    </rPh>
    <phoneticPr fontId="1"/>
  </si>
  <si>
    <t>自社株買い関連項目は初期設定上ゼロ予想としております。必要に応じて修正下さい。また、AAA,ZZZの予備枠は年に複数回の自社株買いを行った場合等に利用することを想定して枠組みを設けております。</t>
    <rPh sb="0" eb="4">
      <t>ジシャカブガ</t>
    </rPh>
    <rPh sb="5" eb="7">
      <t>カンレン</t>
    </rPh>
    <rPh sb="7" eb="9">
      <t>コウモク</t>
    </rPh>
    <rPh sb="10" eb="15">
      <t>ショキセッテイジョウ</t>
    </rPh>
    <rPh sb="17" eb="19">
      <t>ヨソウ</t>
    </rPh>
    <rPh sb="27" eb="29">
      <t>ヒツヨウ</t>
    </rPh>
    <rPh sb="30" eb="31">
      <t>オウ</t>
    </rPh>
    <rPh sb="33" eb="35">
      <t>シュウセイ</t>
    </rPh>
    <rPh sb="35" eb="36">
      <t>クダ</t>
    </rPh>
    <rPh sb="50" eb="53">
      <t>ヨビワク</t>
    </rPh>
    <rPh sb="54" eb="55">
      <t>ネン</t>
    </rPh>
    <rPh sb="56" eb="59">
      <t>フクスウカイ</t>
    </rPh>
    <rPh sb="60" eb="64">
      <t>ジシャカブガ</t>
    </rPh>
    <rPh sb="66" eb="67">
      <t>オコナ</t>
    </rPh>
    <rPh sb="69" eb="71">
      <t>バアイ</t>
    </rPh>
    <rPh sb="71" eb="72">
      <t>ナド</t>
    </rPh>
    <rPh sb="73" eb="75">
      <t>リヨウ</t>
    </rPh>
    <rPh sb="80" eb="82">
      <t>ソウテイ</t>
    </rPh>
    <rPh sb="84" eb="86">
      <t>ワクグ</t>
    </rPh>
    <rPh sb="88" eb="89">
      <t>モウ</t>
    </rPh>
    <phoneticPr fontId="1"/>
  </si>
  <si>
    <t>総還元性向</t>
    <rPh sb="0" eb="5">
      <t>ソウカンゲンセイコウ</t>
    </rPh>
    <phoneticPr fontId="1"/>
  </si>
  <si>
    <t>総還元性向は配当金支払額及び自社株買い総額の2項目を織り込んでいる</t>
    <rPh sb="0" eb="5">
      <t>ソウカンゲンセイコウ</t>
    </rPh>
    <rPh sb="6" eb="12">
      <t>ハイトウキンシハライガク</t>
    </rPh>
    <rPh sb="12" eb="13">
      <t>オヨ</t>
    </rPh>
    <rPh sb="14" eb="18">
      <t>ジシャカブガ</t>
    </rPh>
    <rPh sb="19" eb="21">
      <t>ソウガク</t>
    </rPh>
    <rPh sb="23" eb="25">
      <t>コウモク</t>
    </rPh>
    <rPh sb="26" eb="27">
      <t>オ</t>
    </rPh>
    <rPh sb="28" eb="29">
      <t>コ</t>
    </rPh>
    <phoneticPr fontId="1"/>
  </si>
  <si>
    <t>総還元性向は、配当金支払額と自社株買い総額を加算した金額を分子、親会社株主に帰属する当期純利益を分母とする計算式としております。株主優待に関しては一切織り込んでいない点にご留意ください。</t>
    <rPh sb="0" eb="5">
      <t>ソウカンゲンセイコウ</t>
    </rPh>
    <rPh sb="7" eb="13">
      <t>ハイトウキンシハライガク</t>
    </rPh>
    <rPh sb="14" eb="18">
      <t>ジシャカブガ</t>
    </rPh>
    <rPh sb="19" eb="21">
      <t>ソウガク</t>
    </rPh>
    <rPh sb="22" eb="24">
      <t>カサン</t>
    </rPh>
    <rPh sb="26" eb="28">
      <t>キンガク</t>
    </rPh>
    <rPh sb="29" eb="31">
      <t>ブンシ</t>
    </rPh>
    <rPh sb="32" eb="37">
      <t>オヤガイシャカブヌシ</t>
    </rPh>
    <rPh sb="38" eb="40">
      <t>キゾク</t>
    </rPh>
    <rPh sb="42" eb="47">
      <t>トウキジュンリエキ</t>
    </rPh>
    <rPh sb="48" eb="50">
      <t>ブンボ</t>
    </rPh>
    <rPh sb="53" eb="56">
      <t>ケイサンシキ</t>
    </rPh>
    <rPh sb="64" eb="68">
      <t>カブヌシユウタイ</t>
    </rPh>
    <rPh sb="69" eb="70">
      <t>カン</t>
    </rPh>
    <rPh sb="73" eb="75">
      <t>イッサイ</t>
    </rPh>
    <rPh sb="75" eb="76">
      <t>オ</t>
    </rPh>
    <rPh sb="77" eb="78">
      <t>コ</t>
    </rPh>
    <rPh sb="83" eb="84">
      <t>テン</t>
    </rPh>
    <rPh sb="86" eb="88">
      <t>リュウイ</t>
    </rPh>
    <phoneticPr fontId="1"/>
  </si>
  <si>
    <t>償却費計</t>
    <rPh sb="0" eb="3">
      <t>ショウキャクヒ</t>
    </rPh>
    <rPh sb="3" eb="4">
      <t>ケイ</t>
    </rPh>
    <phoneticPr fontId="1"/>
  </si>
  <si>
    <t>各償却費は前期実績同値として予想している</t>
    <rPh sb="0" eb="1">
      <t>カク</t>
    </rPh>
    <rPh sb="1" eb="4">
      <t>ショウキャクヒ</t>
    </rPh>
    <rPh sb="5" eb="7">
      <t>ゼンキ</t>
    </rPh>
    <rPh sb="7" eb="9">
      <t>ジッセキ</t>
    </rPh>
    <rPh sb="9" eb="11">
      <t>ドウチ</t>
    </rPh>
    <rPh sb="14" eb="16">
      <t>ヨソウ</t>
    </rPh>
    <phoneticPr fontId="1"/>
  </si>
  <si>
    <t>DPSは前期実績同値として予想している</t>
    <rPh sb="4" eb="8">
      <t>ゼンキジッセキ</t>
    </rPh>
    <rPh sb="8" eb="10">
      <t>ドウチ</t>
    </rPh>
    <rPh sb="13" eb="15">
      <t>ヨソウ</t>
    </rPh>
    <phoneticPr fontId="1"/>
  </si>
  <si>
    <t>予想期間の財務三表の自動生成にあたって、各償却費は前期実績同値を前提に予想作成しております。必要に応じて修正下さい。</t>
    <rPh sb="0" eb="4">
      <t>ヨソウキカン</t>
    </rPh>
    <rPh sb="5" eb="7">
      <t>ザイム</t>
    </rPh>
    <rPh sb="7" eb="9">
      <t>サンピョウ</t>
    </rPh>
    <rPh sb="10" eb="14">
      <t>ジドウセイセイ</t>
    </rPh>
    <rPh sb="20" eb="21">
      <t>カク</t>
    </rPh>
    <rPh sb="21" eb="24">
      <t>ショウキャクヒ</t>
    </rPh>
    <rPh sb="25" eb="31">
      <t>ゼンキジッセキドウチ</t>
    </rPh>
    <rPh sb="32" eb="34">
      <t>ゼンテイ</t>
    </rPh>
    <rPh sb="35" eb="37">
      <t>ヨソウ</t>
    </rPh>
    <rPh sb="37" eb="39">
      <t>サクセイ</t>
    </rPh>
    <rPh sb="46" eb="48">
      <t>ヒツヨウ</t>
    </rPh>
    <rPh sb="49" eb="50">
      <t>オウ</t>
    </rPh>
    <rPh sb="52" eb="54">
      <t>シュウセイ</t>
    </rPh>
    <rPh sb="54" eb="55">
      <t>クダ</t>
    </rPh>
    <phoneticPr fontId="1"/>
  </si>
  <si>
    <t>設備投資</t>
    <rPh sb="0" eb="4">
      <t>セツビトウシ</t>
    </rPh>
    <phoneticPr fontId="1"/>
  </si>
  <si>
    <t>設備投資は減価償却費相当分の追加投資を実施する前提としている</t>
    <rPh sb="0" eb="4">
      <t>セツビトウシ</t>
    </rPh>
    <rPh sb="5" eb="10">
      <t>ゲンカショウキャクヒ</t>
    </rPh>
    <rPh sb="10" eb="13">
      <t>ソウトウブン</t>
    </rPh>
    <rPh sb="14" eb="16">
      <t>ツイカ</t>
    </rPh>
    <rPh sb="16" eb="18">
      <t>トウシ</t>
    </rPh>
    <rPh sb="19" eb="21">
      <t>ジッシ</t>
    </rPh>
    <rPh sb="23" eb="25">
      <t>ゼンテイ</t>
    </rPh>
    <phoneticPr fontId="1"/>
  </si>
  <si>
    <t>※有利子負債の範囲は要確認</t>
    <rPh sb="1" eb="2">
      <t>ユウ</t>
    </rPh>
    <rPh sb="2" eb="4">
      <t>リシ</t>
    </rPh>
    <rPh sb="4" eb="6">
      <t>フサイ</t>
    </rPh>
    <rPh sb="7" eb="9">
      <t>ハンイ</t>
    </rPh>
    <rPh sb="10" eb="11">
      <t>ヨウ</t>
    </rPh>
    <rPh sb="11" eb="13">
      <t>カクニン</t>
    </rPh>
    <phoneticPr fontId="1"/>
  </si>
  <si>
    <t>※繰延税金資産とは別科目</t>
    <rPh sb="10" eb="12">
      <t>カモク</t>
    </rPh>
    <phoneticPr fontId="1"/>
  </si>
  <si>
    <t>※予想期の貸借が不一致の場合は、①直近実績の入力ミス②明細項目をその他内の予備枠でなく外出ししたことによるCF計算書連動漏れの可能性が高いです</t>
    <rPh sb="1" eb="3">
      <t>ヨソウ</t>
    </rPh>
    <rPh sb="3" eb="4">
      <t>キ</t>
    </rPh>
    <rPh sb="5" eb="7">
      <t>タイシャク</t>
    </rPh>
    <rPh sb="8" eb="11">
      <t>フイッチ</t>
    </rPh>
    <rPh sb="12" eb="14">
      <t>バアイ</t>
    </rPh>
    <rPh sb="17" eb="19">
      <t>チョッキン</t>
    </rPh>
    <rPh sb="19" eb="21">
      <t>ジッセキ</t>
    </rPh>
    <rPh sb="22" eb="24">
      <t>ニュウリョク</t>
    </rPh>
    <rPh sb="27" eb="29">
      <t>メイサイ</t>
    </rPh>
    <rPh sb="29" eb="31">
      <t>コウモク</t>
    </rPh>
    <rPh sb="34" eb="35">
      <t>タ</t>
    </rPh>
    <rPh sb="35" eb="36">
      <t>ナイ</t>
    </rPh>
    <rPh sb="37" eb="39">
      <t>ヨビ</t>
    </rPh>
    <rPh sb="39" eb="40">
      <t>ワク</t>
    </rPh>
    <rPh sb="43" eb="44">
      <t>ソト</t>
    </rPh>
    <rPh sb="44" eb="45">
      <t>ダ</t>
    </rPh>
    <rPh sb="55" eb="58">
      <t>ケイサンショ</t>
    </rPh>
    <rPh sb="58" eb="60">
      <t>レンドウ</t>
    </rPh>
    <rPh sb="60" eb="61">
      <t>モ</t>
    </rPh>
    <rPh sb="63" eb="66">
      <t>カノウセイ</t>
    </rPh>
    <rPh sb="67" eb="68">
      <t>タカ</t>
    </rPh>
    <phoneticPr fontId="1"/>
  </si>
  <si>
    <t>法人税額</t>
    <rPh sb="0" eb="3">
      <t>ホウジンゼイ</t>
    </rPh>
    <rPh sb="3" eb="4">
      <t>ガク</t>
    </rPh>
    <phoneticPr fontId="1"/>
  </si>
  <si>
    <t>均等割り</t>
    <rPh sb="0" eb="3">
      <t>キントウワ</t>
    </rPh>
    <phoneticPr fontId="1"/>
  </si>
  <si>
    <t>法人税等</t>
    <rPh sb="0" eb="4">
      <t>ホウジンゼイナド</t>
    </rPh>
    <phoneticPr fontId="1"/>
  </si>
  <si>
    <t>法人税等調整額</t>
    <rPh sb="0" eb="4">
      <t>ホウジンゼイナド</t>
    </rPh>
    <rPh sb="4" eb="6">
      <t>チョウセイ</t>
    </rPh>
    <rPh sb="6" eb="7">
      <t>ガク</t>
    </rPh>
    <phoneticPr fontId="1"/>
  </si>
  <si>
    <t>税引前利益</t>
    <rPh sb="0" eb="1">
      <t>ゼイ</t>
    </rPh>
    <rPh sb="1" eb="2">
      <t>ヒ</t>
    </rPh>
    <rPh sb="2" eb="3">
      <t>マエ</t>
    </rPh>
    <rPh sb="3" eb="5">
      <t>リエキ</t>
    </rPh>
    <phoneticPr fontId="1"/>
  </si>
  <si>
    <t>調整項目</t>
    <rPh sb="0" eb="2">
      <t>チョウセイ</t>
    </rPh>
    <rPh sb="2" eb="4">
      <t>コウモク</t>
    </rPh>
    <phoneticPr fontId="1"/>
  </si>
  <si>
    <t>一時差異</t>
    <rPh sb="0" eb="2">
      <t>イチジ</t>
    </rPh>
    <rPh sb="2" eb="4">
      <t>サイ</t>
    </rPh>
    <phoneticPr fontId="1"/>
  </si>
  <si>
    <t>永久差異</t>
    <rPh sb="0" eb="2">
      <t>エイキュウ</t>
    </rPh>
    <rPh sb="2" eb="4">
      <t>サイ</t>
    </rPh>
    <phoneticPr fontId="1"/>
  </si>
  <si>
    <t>課税所得（概算）</t>
    <rPh sb="0" eb="2">
      <t>カゼイ</t>
    </rPh>
    <rPh sb="2" eb="4">
      <t>ショトク</t>
    </rPh>
    <rPh sb="5" eb="7">
      <t>ガイサン</t>
    </rPh>
    <phoneticPr fontId="1"/>
  </si>
  <si>
    <t>欠損金最大利用可能額</t>
    <rPh sb="0" eb="3">
      <t>ケッソンキン</t>
    </rPh>
    <rPh sb="3" eb="5">
      <t>サイダイ</t>
    </rPh>
    <rPh sb="5" eb="7">
      <t>リヨウ</t>
    </rPh>
    <rPh sb="7" eb="9">
      <t>カノウ</t>
    </rPh>
    <rPh sb="9" eb="10">
      <t>ガク</t>
    </rPh>
    <phoneticPr fontId="1"/>
  </si>
  <si>
    <t>欠損金利用額</t>
    <rPh sb="0" eb="3">
      <t>ケッソンキン</t>
    </rPh>
    <rPh sb="3" eb="5">
      <t>リヨウ</t>
    </rPh>
    <rPh sb="5" eb="6">
      <t>ガク</t>
    </rPh>
    <phoneticPr fontId="1"/>
  </si>
  <si>
    <t>課税所得（欠損金利用後）</t>
    <rPh sb="0" eb="2">
      <t>カゼイ</t>
    </rPh>
    <rPh sb="2" eb="4">
      <t>ショトク</t>
    </rPh>
    <rPh sb="5" eb="8">
      <t>ケッソンキン</t>
    </rPh>
    <rPh sb="8" eb="10">
      <t>リヨウ</t>
    </rPh>
    <rPh sb="10" eb="11">
      <t>ゴ</t>
    </rPh>
    <phoneticPr fontId="1"/>
  </si>
  <si>
    <t>実効税率</t>
    <rPh sb="0" eb="2">
      <t>ジッコウ</t>
    </rPh>
    <rPh sb="2" eb="4">
      <t>ゼイリツ</t>
    </rPh>
    <phoneticPr fontId="1"/>
  </si>
  <si>
    <t>欠損金残高</t>
    <rPh sb="0" eb="5">
      <t>ケッソンキンザンダカ</t>
    </rPh>
    <phoneticPr fontId="2"/>
  </si>
  <si>
    <t>FY-10</t>
    <phoneticPr fontId="1"/>
  </si>
  <si>
    <t>FY-09</t>
    <phoneticPr fontId="1"/>
  </si>
  <si>
    <t>FY-08</t>
    <phoneticPr fontId="1"/>
  </si>
  <si>
    <t>FY-07</t>
    <phoneticPr fontId="1"/>
  </si>
  <si>
    <t>FY-06</t>
    <phoneticPr fontId="1"/>
  </si>
  <si>
    <t>FY-05（5年超全額）</t>
    <rPh sb="7" eb="8">
      <t>ネン</t>
    </rPh>
    <rPh sb="8" eb="9">
      <t>チョウ</t>
    </rPh>
    <rPh sb="9" eb="11">
      <t>ゼンガク</t>
    </rPh>
    <phoneticPr fontId="1"/>
  </si>
  <si>
    <t>FY-04</t>
  </si>
  <si>
    <t>FY-03</t>
  </si>
  <si>
    <t>FY-02</t>
  </si>
  <si>
    <t>FY-01</t>
  </si>
  <si>
    <t>FY-00</t>
  </si>
  <si>
    <t>欠損金使用分</t>
    <rPh sb="0" eb="6">
      <t>ケッソンキンシヨウブン</t>
    </rPh>
    <phoneticPr fontId="2"/>
  </si>
  <si>
    <t>欠損金繰越残高</t>
    <rPh sb="0" eb="3">
      <t>ケッソンキン</t>
    </rPh>
    <rPh sb="3" eb="5">
      <t>クリコシ</t>
    </rPh>
    <rPh sb="5" eb="7">
      <t>ザンダカ</t>
    </rPh>
    <phoneticPr fontId="2"/>
  </si>
  <si>
    <t>1=資本金1億円以上</t>
    <rPh sb="2" eb="5">
      <t>シホンキン</t>
    </rPh>
    <rPh sb="6" eb="8">
      <t>オクエン</t>
    </rPh>
    <rPh sb="8" eb="10">
      <t>イジョウ</t>
    </rPh>
    <phoneticPr fontId="1"/>
  </si>
  <si>
    <t>2=資本金1億円未満</t>
    <rPh sb="2" eb="5">
      <t>シホンキン</t>
    </rPh>
    <rPh sb="6" eb="8">
      <t>オクエン</t>
    </rPh>
    <rPh sb="8" eb="10">
      <t>ミマン</t>
    </rPh>
    <phoneticPr fontId="1"/>
  </si>
  <si>
    <t>←Modelより取込</t>
    <rPh sb="8" eb="10">
      <t>トリコミ</t>
    </rPh>
    <phoneticPr fontId="1"/>
  </si>
  <si>
    <t>→Modelに反映</t>
    <rPh sb="7" eb="9">
      <t>ハンエイ</t>
    </rPh>
    <phoneticPr fontId="1"/>
  </si>
  <si>
    <t>㈱Ｉｓｈａｒｅは、本資料の正確性・妥当性の保証をするものではありません。また、㈱Ｉｓｈａｒｅは本資料において、その利用者に対し企業分析や株式投資等のアドバイスを提供するものではありません。</t>
    <rPh sb="9" eb="12">
      <t>ホンシリョウ</t>
    </rPh>
    <rPh sb="13" eb="16">
      <t>セイカクセイ</t>
    </rPh>
    <rPh sb="17" eb="20">
      <t>ダトウセイ</t>
    </rPh>
    <rPh sb="21" eb="23">
      <t>ホショウ</t>
    </rPh>
    <rPh sb="47" eb="48">
      <t>ホン</t>
    </rPh>
    <rPh sb="48" eb="50">
      <t>シリョウ</t>
    </rPh>
    <rPh sb="57" eb="60">
      <t>リヨウシャ</t>
    </rPh>
    <rPh sb="61" eb="62">
      <t>タイ</t>
    </rPh>
    <rPh sb="63" eb="67">
      <t>キギョウブンセキ</t>
    </rPh>
    <rPh sb="68" eb="72">
      <t>カブシキトウシ</t>
    </rPh>
    <rPh sb="72" eb="73">
      <t>ナド</t>
    </rPh>
    <rPh sb="80" eb="82">
      <t>テイキョウ</t>
    </rPh>
    <phoneticPr fontId="1"/>
  </si>
  <si>
    <t>したがって、㈱Ｉｓｈａｒｅは本資料の利用によって利用者等（2次利用等を含む）に何らかの損害が発生したとしても、かかる損害については一切の責任を負うものではありません。</t>
    <rPh sb="14" eb="15">
      <t>ホン</t>
    </rPh>
    <rPh sb="15" eb="17">
      <t>シリョウ</t>
    </rPh>
    <rPh sb="18" eb="20">
      <t>リヨウ</t>
    </rPh>
    <rPh sb="24" eb="27">
      <t>リヨウシャ</t>
    </rPh>
    <rPh sb="27" eb="28">
      <t>ナド</t>
    </rPh>
    <rPh sb="30" eb="31">
      <t>ツギ</t>
    </rPh>
    <rPh sb="31" eb="33">
      <t>リヨウ</t>
    </rPh>
    <rPh sb="33" eb="34">
      <t>ナド</t>
    </rPh>
    <rPh sb="35" eb="36">
      <t>フク</t>
    </rPh>
    <rPh sb="39" eb="40">
      <t>ナン</t>
    </rPh>
    <rPh sb="43" eb="45">
      <t>ソンガイ</t>
    </rPh>
    <rPh sb="46" eb="48">
      <t>ハッセイ</t>
    </rPh>
    <rPh sb="58" eb="60">
      <t>ソンガイ</t>
    </rPh>
    <rPh sb="65" eb="67">
      <t>イッサイ</t>
    </rPh>
    <rPh sb="68" eb="70">
      <t>セキニン</t>
    </rPh>
    <rPh sb="71" eb="72">
      <t>オ</t>
    </rPh>
    <phoneticPr fontId="1"/>
  </si>
  <si>
    <t>本資料の著作権は㈱Ｉｓｈａｒｅに帰属します。本資料の転用は禁止致します。ただし、本資料を基に作成された個別企業の業績モデル等の利用・公開は、制限致しません。</t>
    <rPh sb="0" eb="3">
      <t>ホンシリョウ</t>
    </rPh>
    <rPh sb="4" eb="7">
      <t>チョサクケン</t>
    </rPh>
    <rPh sb="16" eb="18">
      <t>キゾク</t>
    </rPh>
    <rPh sb="22" eb="25">
      <t>ホンシリョウ</t>
    </rPh>
    <rPh sb="26" eb="28">
      <t>テンヨウ</t>
    </rPh>
    <rPh sb="29" eb="31">
      <t>キンシ</t>
    </rPh>
    <rPh sb="31" eb="32">
      <t>イタ</t>
    </rPh>
    <rPh sb="40" eb="43">
      <t>ホンシリョウ</t>
    </rPh>
    <rPh sb="44" eb="45">
      <t>モト</t>
    </rPh>
    <rPh sb="46" eb="48">
      <t>サクセイ</t>
    </rPh>
    <rPh sb="51" eb="53">
      <t>コベツ</t>
    </rPh>
    <rPh sb="53" eb="55">
      <t>キギョウ</t>
    </rPh>
    <rPh sb="56" eb="58">
      <t>ギョウセキ</t>
    </rPh>
    <rPh sb="61" eb="62">
      <t>ナド</t>
    </rPh>
    <rPh sb="63" eb="65">
      <t>リヨウ</t>
    </rPh>
    <rPh sb="66" eb="68">
      <t>コウカイ</t>
    </rPh>
    <rPh sb="70" eb="72">
      <t>セイゲン</t>
    </rPh>
    <rPh sb="72" eb="73">
      <t>イタ</t>
    </rPh>
    <phoneticPr fontId="1"/>
  </si>
  <si>
    <t>棚卸資産回転率（売上原価基準）</t>
    <rPh sb="0" eb="4">
      <t>タナオロシシサン</t>
    </rPh>
    <rPh sb="4" eb="7">
      <t>カイテンリツ</t>
    </rPh>
    <rPh sb="8" eb="10">
      <t>ウリアゲ</t>
    </rPh>
    <rPh sb="10" eb="12">
      <t>ゲンカ</t>
    </rPh>
    <phoneticPr fontId="1"/>
  </si>
  <si>
    <t>仕入債務回転率（売上原価基準）</t>
    <rPh sb="0" eb="4">
      <t>シイレサイム</t>
    </rPh>
    <rPh sb="4" eb="7">
      <t>カイテンリツ</t>
    </rPh>
    <rPh sb="8" eb="10">
      <t>ウリアゲ</t>
    </rPh>
    <rPh sb="10" eb="12">
      <t>ゲンカ</t>
    </rPh>
    <phoneticPr fontId="1"/>
  </si>
  <si>
    <t>売上原価</t>
    <rPh sb="0" eb="2">
      <t>ウリアゲ</t>
    </rPh>
    <rPh sb="2" eb="4">
      <t>ゲンカ</t>
    </rPh>
    <phoneticPr fontId="1"/>
  </si>
  <si>
    <t>売上原価（単体）</t>
    <rPh sb="0" eb="2">
      <t>ウリアゲ</t>
    </rPh>
    <rPh sb="2" eb="4">
      <t>ゲンカ</t>
    </rPh>
    <rPh sb="5" eb="7">
      <t>タンタイ</t>
    </rPh>
    <phoneticPr fontId="1"/>
  </si>
  <si>
    <t>AAA</t>
    <phoneticPr fontId="1"/>
  </si>
  <si>
    <t>BBB</t>
    <phoneticPr fontId="1"/>
  </si>
  <si>
    <t>売上原価（連単差）</t>
    <rPh sb="0" eb="2">
      <t>ウリアゲ</t>
    </rPh>
    <rPh sb="2" eb="4">
      <t>ゲンカ</t>
    </rPh>
    <rPh sb="5" eb="7">
      <t>レンタン</t>
    </rPh>
    <rPh sb="7" eb="8">
      <t>サ</t>
    </rPh>
    <phoneticPr fontId="1"/>
  </si>
  <si>
    <t>売上総利益</t>
    <rPh sb="0" eb="2">
      <t>ウリアゲ</t>
    </rPh>
    <rPh sb="2" eb="5">
      <t>ソウリエキ</t>
    </rPh>
    <phoneticPr fontId="1"/>
  </si>
  <si>
    <t>販管費</t>
    <rPh sb="0" eb="3">
      <t>ハンカンヒ</t>
    </rPh>
    <phoneticPr fontId="1"/>
  </si>
  <si>
    <t>営業利益</t>
    <rPh sb="0" eb="2">
      <t>エイギョウ</t>
    </rPh>
    <rPh sb="2" eb="4">
      <t>リエキ</t>
    </rPh>
    <phoneticPr fontId="1"/>
  </si>
  <si>
    <t>売上高（単体）</t>
    <rPh sb="0" eb="2">
      <t>ウリアゲ</t>
    </rPh>
    <rPh sb="2" eb="3">
      <t>ダカ</t>
    </rPh>
    <rPh sb="4" eb="6">
      <t>タンタイ</t>
    </rPh>
    <phoneticPr fontId="1"/>
  </si>
  <si>
    <t>売上高（連単差）</t>
    <rPh sb="0" eb="2">
      <t>ウリアゲ</t>
    </rPh>
    <rPh sb="2" eb="3">
      <t>ダカ</t>
    </rPh>
    <rPh sb="4" eb="6">
      <t>レンタン</t>
    </rPh>
    <rPh sb="6" eb="7">
      <t>サ</t>
    </rPh>
    <phoneticPr fontId="1"/>
  </si>
  <si>
    <t>自社株買い（完了時点基準）</t>
    <rPh sb="0" eb="4">
      <t>ジシャカブガ</t>
    </rPh>
    <rPh sb="6" eb="8">
      <t>カンリョウ</t>
    </rPh>
    <rPh sb="8" eb="10">
      <t>ジテン</t>
    </rPh>
    <rPh sb="10" eb="12">
      <t>キジュン</t>
    </rPh>
    <phoneticPr fontId="1"/>
  </si>
  <si>
    <t>セグメント情報・KPI・費用明細等の項目入力欄を作成する</t>
    <rPh sb="18" eb="20">
      <t>コウモク</t>
    </rPh>
    <rPh sb="20" eb="22">
      <t>ニュウリョク</t>
    </rPh>
    <rPh sb="22" eb="23">
      <t>ラン</t>
    </rPh>
    <rPh sb="24" eb="26">
      <t>サクセイ</t>
    </rPh>
    <phoneticPr fontId="1"/>
  </si>
  <si>
    <t>セグメント情報・KPI・費用明細等を入力する（通期）</t>
    <rPh sb="18" eb="20">
      <t>ニュウリョク</t>
    </rPh>
    <rPh sb="23" eb="25">
      <t>ツウキ</t>
    </rPh>
    <phoneticPr fontId="1"/>
  </si>
  <si>
    <t>セグメント情報・KPI・費用明細等を入力する（四半期）</t>
    <rPh sb="18" eb="20">
      <t>ニュウリョク</t>
    </rPh>
    <rPh sb="23" eb="26">
      <t>シハンキ</t>
    </rPh>
    <phoneticPr fontId="1"/>
  </si>
  <si>
    <t>Model sheet最上段のセグメント情報・KPI・費用明細等のAH列～に四半期実績を入力します。決算短信等のセグメント情報は四半期累積値で開示される一方、決算説明会資料等で開示されるKPI等は単四半期数値の場合があるため、混同にご注意ください。四半期累積値は専用入力用欄を用いて単四半期整理表に計算結果を飛ばす方法を推奨します。</t>
    <rPh sb="11" eb="14">
      <t>サイジョウダン</t>
    </rPh>
    <rPh sb="35" eb="36">
      <t>レツ</t>
    </rPh>
    <rPh sb="38" eb="41">
      <t>シハンキ</t>
    </rPh>
    <rPh sb="41" eb="43">
      <t>ジッセキ</t>
    </rPh>
    <rPh sb="44" eb="46">
      <t>ニュウリョク</t>
    </rPh>
    <rPh sb="50" eb="54">
      <t>ケッサンタンシン</t>
    </rPh>
    <rPh sb="54" eb="55">
      <t>ナド</t>
    </rPh>
    <rPh sb="61" eb="63">
      <t>ジョウホウ</t>
    </rPh>
    <rPh sb="64" eb="67">
      <t>シハンキ</t>
    </rPh>
    <rPh sb="67" eb="69">
      <t>ルイセキ</t>
    </rPh>
    <rPh sb="69" eb="70">
      <t>アタイ</t>
    </rPh>
    <rPh sb="71" eb="73">
      <t>カイジ</t>
    </rPh>
    <rPh sb="76" eb="78">
      <t>イッポウ</t>
    </rPh>
    <rPh sb="79" eb="81">
      <t>ケッサン</t>
    </rPh>
    <rPh sb="81" eb="84">
      <t>セツメイカイ</t>
    </rPh>
    <rPh sb="84" eb="86">
      <t>シリョウ</t>
    </rPh>
    <rPh sb="86" eb="87">
      <t>ナド</t>
    </rPh>
    <rPh sb="88" eb="90">
      <t>カイジ</t>
    </rPh>
    <rPh sb="96" eb="97">
      <t>ナド</t>
    </rPh>
    <rPh sb="98" eb="99">
      <t>タン</t>
    </rPh>
    <rPh sb="99" eb="102">
      <t>シハンキ</t>
    </rPh>
    <rPh sb="102" eb="104">
      <t>スウチ</t>
    </rPh>
    <rPh sb="105" eb="107">
      <t>バアイ</t>
    </rPh>
    <rPh sb="113" eb="115">
      <t>コンドウ</t>
    </rPh>
    <rPh sb="117" eb="119">
      <t>チュウイ</t>
    </rPh>
    <rPh sb="131" eb="133">
      <t>センヨウ</t>
    </rPh>
    <rPh sb="145" eb="147">
      <t>セイリ</t>
    </rPh>
    <rPh sb="149" eb="151">
      <t>ケイサン</t>
    </rPh>
    <rPh sb="151" eb="153">
      <t>ケッカ</t>
    </rPh>
    <rPh sb="154" eb="155">
      <t>ト</t>
    </rPh>
    <rPh sb="157" eb="159">
      <t>ホウホウ</t>
    </rPh>
    <rPh sb="160" eb="162">
      <t>スイショウ</t>
    </rPh>
    <phoneticPr fontId="1"/>
  </si>
  <si>
    <t>入力</t>
    <rPh sb="0" eb="2">
      <t>ニュウリョク</t>
    </rPh>
    <phoneticPr fontId="1"/>
  </si>
  <si>
    <t>通期実績</t>
    <rPh sb="0" eb="2">
      <t>ツウキ</t>
    </rPh>
    <rPh sb="2" eb="4">
      <t>ジッセキ</t>
    </rPh>
    <phoneticPr fontId="1"/>
  </si>
  <si>
    <t>対象企業が中小法人か否か確認の上、有価証券報告書記載の繰越欠損金データを入力する</t>
    <rPh sb="0" eb="2">
      <t>タイショウ</t>
    </rPh>
    <rPh sb="2" eb="4">
      <t>キギョウ</t>
    </rPh>
    <rPh sb="5" eb="7">
      <t>チュウショウ</t>
    </rPh>
    <rPh sb="7" eb="9">
      <t>ホウジン</t>
    </rPh>
    <rPh sb="10" eb="11">
      <t>イナ</t>
    </rPh>
    <rPh sb="12" eb="14">
      <t>カクニン</t>
    </rPh>
    <rPh sb="15" eb="16">
      <t>ウエ</t>
    </rPh>
    <rPh sb="17" eb="19">
      <t>ユウカ</t>
    </rPh>
    <rPh sb="19" eb="21">
      <t>ショウケン</t>
    </rPh>
    <rPh sb="21" eb="24">
      <t>ホウコクショ</t>
    </rPh>
    <rPh sb="24" eb="26">
      <t>キサイ</t>
    </rPh>
    <rPh sb="27" eb="29">
      <t>クリコシ</t>
    </rPh>
    <rPh sb="29" eb="32">
      <t>ケッソンキン</t>
    </rPh>
    <rPh sb="36" eb="38">
      <t>ニュウリョク</t>
    </rPh>
    <phoneticPr fontId="1"/>
  </si>
  <si>
    <t>株式の発行収入</t>
    <rPh sb="0" eb="2">
      <t>カブシキ</t>
    </rPh>
    <rPh sb="3" eb="5">
      <t>ハッコウ</t>
    </rPh>
    <rPh sb="5" eb="7">
      <t>シュウニュウ</t>
    </rPh>
    <phoneticPr fontId="1"/>
  </si>
  <si>
    <t>自己株式の取得支出</t>
    <rPh sb="0" eb="2">
      <t>ジコ</t>
    </rPh>
    <rPh sb="2" eb="4">
      <t>カブシキ</t>
    </rPh>
    <rPh sb="5" eb="7">
      <t>シュトク</t>
    </rPh>
    <rPh sb="7" eb="9">
      <t>シシュツ</t>
    </rPh>
    <phoneticPr fontId="1"/>
  </si>
  <si>
    <t>潜在株式数（期末）</t>
    <rPh sb="0" eb="2">
      <t>センザイ</t>
    </rPh>
    <rPh sb="2" eb="5">
      <t>カブシキスウ</t>
    </rPh>
    <rPh sb="6" eb="8">
      <t>キマツ</t>
    </rPh>
    <phoneticPr fontId="1"/>
  </si>
  <si>
    <t>AAA</t>
    <phoneticPr fontId="1"/>
  </si>
  <si>
    <t>潜在株調整後発行済株式数（期中平均）※1</t>
    <rPh sb="0" eb="2">
      <t>センザイ</t>
    </rPh>
    <rPh sb="2" eb="3">
      <t>カブ</t>
    </rPh>
    <rPh sb="3" eb="6">
      <t>チョウセイゴ</t>
    </rPh>
    <rPh sb="6" eb="8">
      <t>ハッコウ</t>
    </rPh>
    <rPh sb="8" eb="9">
      <t>ズ</t>
    </rPh>
    <rPh sb="9" eb="12">
      <t>カブシキスウ</t>
    </rPh>
    <rPh sb="13" eb="15">
      <t>キチュウ</t>
    </rPh>
    <rPh sb="15" eb="17">
      <t>ヘイキン</t>
    </rPh>
    <phoneticPr fontId="1"/>
  </si>
  <si>
    <t>-</t>
    <phoneticPr fontId="1"/>
  </si>
  <si>
    <t>潜在株調整後EPS ※1</t>
    <rPh sb="0" eb="2">
      <t>センザイ</t>
    </rPh>
    <rPh sb="2" eb="3">
      <t>カブ</t>
    </rPh>
    <rPh sb="3" eb="6">
      <t>チョウセイゴ</t>
    </rPh>
    <phoneticPr fontId="1"/>
  </si>
  <si>
    <t>設備投資（又は有形無形固定資産増加額）</t>
    <rPh sb="0" eb="4">
      <t>セツビトウシ</t>
    </rPh>
    <rPh sb="5" eb="6">
      <t>マタ</t>
    </rPh>
    <rPh sb="7" eb="11">
      <t>ユウケイムケイ</t>
    </rPh>
    <rPh sb="11" eb="15">
      <t>コテイシサン</t>
    </rPh>
    <rPh sb="15" eb="18">
      <t>ゾウカガク</t>
    </rPh>
    <phoneticPr fontId="1"/>
  </si>
  <si>
    <t>IFRSなど会計基準の異なる国内上場企業、及び開示基準・内容の大きく異なる金融系企業や国外上場企業の分析には適していない点を予めご留意ください。</t>
    <rPh sb="6" eb="8">
      <t>カイケイ</t>
    </rPh>
    <rPh sb="8" eb="10">
      <t>キジュン</t>
    </rPh>
    <rPh sb="11" eb="12">
      <t>コト</t>
    </rPh>
    <rPh sb="14" eb="16">
      <t>コクナイ</t>
    </rPh>
    <rPh sb="16" eb="18">
      <t>ジョウジョウ</t>
    </rPh>
    <rPh sb="18" eb="20">
      <t>キギョウ</t>
    </rPh>
    <rPh sb="21" eb="22">
      <t>オヨ</t>
    </rPh>
    <rPh sb="23" eb="25">
      <t>カイジ</t>
    </rPh>
    <rPh sb="25" eb="27">
      <t>キジュン</t>
    </rPh>
    <rPh sb="28" eb="30">
      <t>ナイヨウ</t>
    </rPh>
    <rPh sb="31" eb="32">
      <t>オオ</t>
    </rPh>
    <rPh sb="34" eb="35">
      <t>コト</t>
    </rPh>
    <rPh sb="37" eb="40">
      <t>キンユウケイ</t>
    </rPh>
    <rPh sb="40" eb="42">
      <t>キギョウ</t>
    </rPh>
    <rPh sb="43" eb="45">
      <t>コクガイ</t>
    </rPh>
    <rPh sb="45" eb="47">
      <t>ジョウジョウ</t>
    </rPh>
    <rPh sb="47" eb="49">
      <t>キギョウ</t>
    </rPh>
    <rPh sb="50" eb="52">
      <t>ブンセキ</t>
    </rPh>
    <rPh sb="54" eb="55">
      <t>テキ</t>
    </rPh>
    <rPh sb="60" eb="61">
      <t>テン</t>
    </rPh>
    <rPh sb="62" eb="63">
      <t>アラカジ</t>
    </rPh>
    <rPh sb="65" eb="67">
      <t>リュウイ</t>
    </rPh>
    <phoneticPr fontId="1"/>
  </si>
  <si>
    <t>売上債権及び棚卸資産は、直近通期の対売上高又は売上原価比率一定を前提に予想作成している</t>
    <rPh sb="0" eb="4">
      <t>ウリアゲサイケン</t>
    </rPh>
    <rPh sb="4" eb="5">
      <t>オヨ</t>
    </rPh>
    <rPh sb="6" eb="10">
      <t>タナオロシシサン</t>
    </rPh>
    <rPh sb="12" eb="14">
      <t>チョッキン</t>
    </rPh>
    <rPh sb="14" eb="16">
      <t>ツウキ</t>
    </rPh>
    <rPh sb="17" eb="18">
      <t>タイ</t>
    </rPh>
    <rPh sb="18" eb="21">
      <t>ウリアゲダカ</t>
    </rPh>
    <rPh sb="21" eb="22">
      <t>マタ</t>
    </rPh>
    <rPh sb="23" eb="25">
      <t>ウリアゲ</t>
    </rPh>
    <rPh sb="25" eb="27">
      <t>ゲンカ</t>
    </rPh>
    <rPh sb="27" eb="29">
      <t>ヒリツ</t>
    </rPh>
    <rPh sb="29" eb="31">
      <t>イッテイ</t>
    </rPh>
    <rPh sb="32" eb="34">
      <t>ゼンテイ</t>
    </rPh>
    <rPh sb="35" eb="37">
      <t>ヨソウ</t>
    </rPh>
    <rPh sb="37" eb="39">
      <t>サクセイ</t>
    </rPh>
    <phoneticPr fontId="1"/>
  </si>
  <si>
    <t>予想期間の財務三表の自動生成にあたって、売上債権及び棚卸資産は、直近通期の対売上高又は売上原価比率一定を前提に予測作成しております。必要に応じて修正下さい。（回転率に依らない予想を作成する場合は貸借対照表の自動計算部分に値入力下さい。）</t>
    <rPh sb="0" eb="4">
      <t>ヨソウキカン</t>
    </rPh>
    <rPh sb="5" eb="7">
      <t>ザイム</t>
    </rPh>
    <rPh sb="7" eb="8">
      <t>サン</t>
    </rPh>
    <rPh sb="8" eb="9">
      <t>ヒョウ</t>
    </rPh>
    <rPh sb="10" eb="12">
      <t>ジドウ</t>
    </rPh>
    <rPh sb="12" eb="14">
      <t>セイセイ</t>
    </rPh>
    <rPh sb="20" eb="24">
      <t>ウリアゲサイケン</t>
    </rPh>
    <rPh sb="24" eb="25">
      <t>オヨ</t>
    </rPh>
    <rPh sb="26" eb="30">
      <t>タナオロシシサン</t>
    </rPh>
    <rPh sb="32" eb="34">
      <t>チョッキン</t>
    </rPh>
    <rPh sb="34" eb="36">
      <t>ツウキ</t>
    </rPh>
    <rPh sb="37" eb="38">
      <t>タイ</t>
    </rPh>
    <rPh sb="38" eb="41">
      <t>ウリアゲダカ</t>
    </rPh>
    <rPh sb="41" eb="42">
      <t>マタ</t>
    </rPh>
    <rPh sb="43" eb="45">
      <t>ウリアゲ</t>
    </rPh>
    <rPh sb="45" eb="47">
      <t>ゲンカ</t>
    </rPh>
    <rPh sb="47" eb="49">
      <t>ヒリツ</t>
    </rPh>
    <rPh sb="49" eb="51">
      <t>イッテイ</t>
    </rPh>
    <rPh sb="52" eb="54">
      <t>ゼンテイ</t>
    </rPh>
    <rPh sb="55" eb="57">
      <t>ヨソク</t>
    </rPh>
    <rPh sb="57" eb="59">
      <t>サクセイ</t>
    </rPh>
    <rPh sb="66" eb="68">
      <t>ヒツヨウ</t>
    </rPh>
    <rPh sb="69" eb="70">
      <t>オウ</t>
    </rPh>
    <rPh sb="72" eb="74">
      <t>シュウセイ</t>
    </rPh>
    <rPh sb="74" eb="75">
      <t>クダ</t>
    </rPh>
    <rPh sb="79" eb="82">
      <t>カイテンリツ</t>
    </rPh>
    <rPh sb="83" eb="84">
      <t>ヨ</t>
    </rPh>
    <rPh sb="87" eb="89">
      <t>ヨソウ</t>
    </rPh>
    <rPh sb="90" eb="92">
      <t>サクセイ</t>
    </rPh>
    <rPh sb="94" eb="96">
      <t>バアイ</t>
    </rPh>
    <rPh sb="97" eb="102">
      <t>タイシャクタイショウヒョウ</t>
    </rPh>
    <rPh sb="103" eb="107">
      <t>ジドウケイサン</t>
    </rPh>
    <rPh sb="107" eb="109">
      <t>ブブン</t>
    </rPh>
    <rPh sb="110" eb="111">
      <t>アタイ</t>
    </rPh>
    <rPh sb="111" eb="113">
      <t>ニュウリョク</t>
    </rPh>
    <rPh sb="113" eb="114">
      <t>クダ</t>
    </rPh>
    <phoneticPr fontId="1"/>
  </si>
  <si>
    <t>仕入債務は、直近通期の対売上原価比率一定を前提に予想作成している</t>
    <rPh sb="0" eb="4">
      <t>シイレサイム</t>
    </rPh>
    <rPh sb="6" eb="8">
      <t>チョッキン</t>
    </rPh>
    <rPh sb="8" eb="10">
      <t>ツウキ</t>
    </rPh>
    <rPh sb="11" eb="12">
      <t>タイ</t>
    </rPh>
    <rPh sb="12" eb="14">
      <t>ウリアゲ</t>
    </rPh>
    <rPh sb="14" eb="16">
      <t>ゲンカ</t>
    </rPh>
    <rPh sb="16" eb="18">
      <t>ヒリツ</t>
    </rPh>
    <rPh sb="18" eb="20">
      <t>イッテイ</t>
    </rPh>
    <rPh sb="21" eb="23">
      <t>ゼンテイ</t>
    </rPh>
    <rPh sb="24" eb="26">
      <t>ヨソウ</t>
    </rPh>
    <rPh sb="26" eb="28">
      <t>サクセイ</t>
    </rPh>
    <phoneticPr fontId="1"/>
  </si>
  <si>
    <t>予想期間の財務三表の自動生成にあたって、仕入債務は、直近通期の対売上原価比率一定を前提に予想作成しております。修正方法は本表の「売上債権及び棚卸資産」の詳細項目をご参照下さい。</t>
    <rPh sb="0" eb="4">
      <t>ヨソウキカン</t>
    </rPh>
    <rPh sb="10" eb="12">
      <t>ジドウ</t>
    </rPh>
    <rPh sb="12" eb="14">
      <t>セイセイ</t>
    </rPh>
    <rPh sb="20" eb="22">
      <t>シイレ</t>
    </rPh>
    <rPh sb="22" eb="24">
      <t>サイム</t>
    </rPh>
    <rPh sb="26" eb="28">
      <t>チョッキン</t>
    </rPh>
    <rPh sb="28" eb="30">
      <t>ツウキ</t>
    </rPh>
    <rPh sb="31" eb="32">
      <t>タイ</t>
    </rPh>
    <rPh sb="32" eb="34">
      <t>ウリアゲ</t>
    </rPh>
    <rPh sb="34" eb="36">
      <t>ゲンカ</t>
    </rPh>
    <rPh sb="36" eb="38">
      <t>ヒリツ</t>
    </rPh>
    <rPh sb="38" eb="40">
      <t>イッテイ</t>
    </rPh>
    <rPh sb="41" eb="43">
      <t>ゼンテイ</t>
    </rPh>
    <rPh sb="44" eb="46">
      <t>ヨソウ</t>
    </rPh>
    <rPh sb="46" eb="48">
      <t>サクセイ</t>
    </rPh>
    <rPh sb="55" eb="57">
      <t>シュウセイ</t>
    </rPh>
    <rPh sb="57" eb="59">
      <t>ホウホウ</t>
    </rPh>
    <rPh sb="60" eb="61">
      <t>ホン</t>
    </rPh>
    <rPh sb="61" eb="62">
      <t>ヒョウ</t>
    </rPh>
    <rPh sb="64" eb="68">
      <t>ウリアゲサイケン</t>
    </rPh>
    <rPh sb="68" eb="69">
      <t>オヨ</t>
    </rPh>
    <rPh sb="70" eb="74">
      <t>タナオロシシサン</t>
    </rPh>
    <rPh sb="76" eb="78">
      <t>ショウサイ</t>
    </rPh>
    <rPh sb="78" eb="80">
      <t>コウモク</t>
    </rPh>
    <rPh sb="82" eb="84">
      <t>サンショウ</t>
    </rPh>
    <rPh sb="84" eb="85">
      <t>クダ</t>
    </rPh>
    <phoneticPr fontId="1"/>
  </si>
  <si>
    <t>定期預金や預け金のある企業は（これらは投資CF扱いのため）貸借対照表とキャッシュフロー計算書の現預金残高が不一致となる場合があり、予想期間も同様に現預金差異又は貸借不一致となるため、定期預金→現預金に振り替える仕組みを取り入れております。（定期預金残高は貸借対照表に表記されないことが一般的で増減処理が困難なため同処理としております。）</t>
    <rPh sb="0" eb="4">
      <t>テイキヨキン</t>
    </rPh>
    <rPh sb="5" eb="6">
      <t>アズ</t>
    </rPh>
    <rPh sb="7" eb="8">
      <t>キン</t>
    </rPh>
    <rPh sb="11" eb="13">
      <t>キギョウ</t>
    </rPh>
    <rPh sb="19" eb="21">
      <t>トウシ</t>
    </rPh>
    <rPh sb="23" eb="24">
      <t>アツカ</t>
    </rPh>
    <rPh sb="29" eb="34">
      <t>タイシャクタイショウヒョウ</t>
    </rPh>
    <rPh sb="43" eb="46">
      <t>ケイサンショ</t>
    </rPh>
    <rPh sb="47" eb="50">
      <t>ゲンヨキン</t>
    </rPh>
    <rPh sb="50" eb="52">
      <t>ザンダカ</t>
    </rPh>
    <rPh sb="53" eb="56">
      <t>フイッチ</t>
    </rPh>
    <rPh sb="59" eb="61">
      <t>バアイ</t>
    </rPh>
    <rPh sb="65" eb="69">
      <t>ヨソウキカン</t>
    </rPh>
    <rPh sb="70" eb="72">
      <t>ドウヨウ</t>
    </rPh>
    <rPh sb="73" eb="76">
      <t>ゲンヨキン</t>
    </rPh>
    <rPh sb="76" eb="78">
      <t>サイ</t>
    </rPh>
    <rPh sb="78" eb="79">
      <t>マタ</t>
    </rPh>
    <rPh sb="80" eb="82">
      <t>タイシャク</t>
    </rPh>
    <rPh sb="82" eb="85">
      <t>フイッチ</t>
    </rPh>
    <rPh sb="91" eb="95">
      <t>テイキヨキン</t>
    </rPh>
    <rPh sb="96" eb="99">
      <t>ゲンヨキン</t>
    </rPh>
    <rPh sb="100" eb="101">
      <t>フ</t>
    </rPh>
    <rPh sb="102" eb="103">
      <t>カ</t>
    </rPh>
    <rPh sb="105" eb="107">
      <t>シク</t>
    </rPh>
    <rPh sb="109" eb="110">
      <t>ト</t>
    </rPh>
    <rPh sb="111" eb="112">
      <t>イ</t>
    </rPh>
    <rPh sb="120" eb="126">
      <t>テイキヨキンザンダカ</t>
    </rPh>
    <rPh sb="127" eb="132">
      <t>タイシャクタイショウヒョウ</t>
    </rPh>
    <rPh sb="133" eb="135">
      <t>ヒョウキ</t>
    </rPh>
    <rPh sb="142" eb="145">
      <t>イッパンテキ</t>
    </rPh>
    <rPh sb="146" eb="150">
      <t>ゾウゲンショリ</t>
    </rPh>
    <rPh sb="151" eb="153">
      <t>コンナン</t>
    </rPh>
    <rPh sb="156" eb="157">
      <t>ドウ</t>
    </rPh>
    <rPh sb="157" eb="159">
      <t>ショリ</t>
    </rPh>
    <phoneticPr fontId="1"/>
  </si>
  <si>
    <t>営業利益CHECK</t>
    <rPh sb="0" eb="2">
      <t>エイギョウ</t>
    </rPh>
    <rPh sb="2" eb="4">
      <t>リエキ</t>
    </rPh>
    <phoneticPr fontId="1"/>
  </si>
  <si>
    <t>バリュエーション表</t>
    <rPh sb="8" eb="9">
      <t>ヒョウ</t>
    </rPh>
    <phoneticPr fontId="1"/>
  </si>
  <si>
    <t>割引率</t>
    <rPh sb="0" eb="2">
      <t>ワリビキ</t>
    </rPh>
    <rPh sb="2" eb="3">
      <t>リツ</t>
    </rPh>
    <phoneticPr fontId="1"/>
  </si>
  <si>
    <t>乗数</t>
    <rPh sb="0" eb="2">
      <t>ジョウスウ</t>
    </rPh>
    <phoneticPr fontId="1"/>
  </si>
  <si>
    <t>FCF</t>
    <phoneticPr fontId="1"/>
  </si>
  <si>
    <t>価値評価</t>
    <rPh sb="0" eb="2">
      <t>カチ</t>
    </rPh>
    <rPh sb="2" eb="4">
      <t>ヒョウカ</t>
    </rPh>
    <phoneticPr fontId="1"/>
  </si>
  <si>
    <t>＋</t>
    <phoneticPr fontId="1"/>
  </si>
  <si>
    <t>－</t>
    <phoneticPr fontId="1"/>
  </si>
  <si>
    <t>±</t>
    <phoneticPr fontId="1"/>
  </si>
  <si>
    <t>その他増減項目</t>
    <rPh sb="2" eb="3">
      <t>タ</t>
    </rPh>
    <rPh sb="3" eb="5">
      <t>ゾウゲン</t>
    </rPh>
    <rPh sb="5" eb="7">
      <t>コウモク</t>
    </rPh>
    <phoneticPr fontId="1"/>
  </si>
  <si>
    <t>潜在株調整後株式数</t>
    <rPh sb="0" eb="2">
      <t>センザイ</t>
    </rPh>
    <rPh sb="2" eb="3">
      <t>カブ</t>
    </rPh>
    <rPh sb="3" eb="6">
      <t>チョウセイゴ</t>
    </rPh>
    <rPh sb="6" eb="9">
      <t>カブシキスウ</t>
    </rPh>
    <phoneticPr fontId="1"/>
  </si>
  <si>
    <t>目標株価</t>
    <rPh sb="0" eb="2">
      <t>モクヒョウ</t>
    </rPh>
    <rPh sb="2" eb="4">
      <t>カブカ</t>
    </rPh>
    <phoneticPr fontId="1"/>
  </si>
  <si>
    <t>前提条件</t>
    <rPh sb="0" eb="2">
      <t>ゼンテイ</t>
    </rPh>
    <rPh sb="2" eb="4">
      <t>ジョウケン</t>
    </rPh>
    <phoneticPr fontId="1"/>
  </si>
  <si>
    <t>適用数値</t>
    <rPh sb="0" eb="2">
      <t>テキヨウ</t>
    </rPh>
    <rPh sb="2" eb="4">
      <t>スウチ</t>
    </rPh>
    <phoneticPr fontId="1"/>
  </si>
  <si>
    <t>リスクフリーレート</t>
    <phoneticPr fontId="1"/>
  </si>
  <si>
    <t>リスクプレミアム</t>
    <phoneticPr fontId="1"/>
  </si>
  <si>
    <t>ベータ</t>
    <phoneticPr fontId="1"/>
  </si>
  <si>
    <t>株主資本コスト</t>
    <rPh sb="0" eb="2">
      <t>カブヌシ</t>
    </rPh>
    <rPh sb="2" eb="4">
      <t>シホン</t>
    </rPh>
    <phoneticPr fontId="1"/>
  </si>
  <si>
    <t>有利子負債コスト</t>
    <phoneticPr fontId="1"/>
  </si>
  <si>
    <t>法定実効税率</t>
    <rPh sb="0" eb="2">
      <t>ホウテイ</t>
    </rPh>
    <rPh sb="2" eb="4">
      <t>ジッコウ</t>
    </rPh>
    <rPh sb="4" eb="6">
      <t>ゼイリツ</t>
    </rPh>
    <phoneticPr fontId="1"/>
  </si>
  <si>
    <t>税引後WACC</t>
    <rPh sb="0" eb="1">
      <t>ゼイ</t>
    </rPh>
    <rPh sb="1" eb="2">
      <t>ヒ</t>
    </rPh>
    <rPh sb="2" eb="3">
      <t>ゴ</t>
    </rPh>
    <phoneticPr fontId="1"/>
  </si>
  <si>
    <t>永久成長率</t>
    <rPh sb="0" eb="2">
      <t>エイキュウ</t>
    </rPh>
    <rPh sb="2" eb="5">
      <t>セイチョウリツ</t>
    </rPh>
    <phoneticPr fontId="1"/>
  </si>
  <si>
    <t>＜留意事項＞</t>
    <rPh sb="1" eb="3">
      <t>リュウイ</t>
    </rPh>
    <rPh sb="3" eb="5">
      <t>ジコウ</t>
    </rPh>
    <phoneticPr fontId="1"/>
  </si>
  <si>
    <t>5ヵ年DCF</t>
    <rPh sb="2" eb="3">
      <t>ネン</t>
    </rPh>
    <phoneticPr fontId="1"/>
  </si>
  <si>
    <t>3ヵ年DCF</t>
    <rPh sb="2" eb="3">
      <t>ネン</t>
    </rPh>
    <phoneticPr fontId="1"/>
  </si>
  <si>
    <t>百万円</t>
  </si>
  <si>
    <t>4ヵ年DCF</t>
    <rPh sb="2" eb="3">
      <t>ネン</t>
    </rPh>
    <phoneticPr fontId="1"/>
  </si>
  <si>
    <t>2ヵ年DCF</t>
    <rPh sb="2" eb="3">
      <t>ネン</t>
    </rPh>
    <phoneticPr fontId="1"/>
  </si>
  <si>
    <t>1ヵ年DCF</t>
    <rPh sb="2" eb="3">
      <t>ネン</t>
    </rPh>
    <phoneticPr fontId="1"/>
  </si>
  <si>
    <t>リスクフリーレート／リスクプレミアム／ベータ／有利子負債コスト／永久成長率は必要に応じて修正下さい。</t>
    <rPh sb="23" eb="24">
      <t>ユウ</t>
    </rPh>
    <rPh sb="24" eb="26">
      <t>リシ</t>
    </rPh>
    <rPh sb="26" eb="28">
      <t>フサイ</t>
    </rPh>
    <rPh sb="32" eb="34">
      <t>エイキュウ</t>
    </rPh>
    <rPh sb="34" eb="37">
      <t>セイチョウリツ</t>
    </rPh>
    <rPh sb="38" eb="40">
      <t>ヒツヨウ</t>
    </rPh>
    <rPh sb="41" eb="42">
      <t>オウ</t>
    </rPh>
    <rPh sb="44" eb="46">
      <t>シュウセイ</t>
    </rPh>
    <rPh sb="46" eb="47">
      <t>クダ</t>
    </rPh>
    <phoneticPr fontId="1"/>
  </si>
  <si>
    <t>DCF法はターミナルバリュー算出時のFCFが大きくバリュエーションに影響します。楽観的又は悲観的な予想値・基準期を採用しないようご注意下さい。</t>
    <rPh sb="3" eb="4">
      <t>ホウ</t>
    </rPh>
    <rPh sb="14" eb="16">
      <t>サンシュツ</t>
    </rPh>
    <rPh sb="16" eb="17">
      <t>ジ</t>
    </rPh>
    <rPh sb="22" eb="23">
      <t>オオ</t>
    </rPh>
    <rPh sb="34" eb="36">
      <t>エイキョウ</t>
    </rPh>
    <rPh sb="40" eb="43">
      <t>ラッカンテキ</t>
    </rPh>
    <rPh sb="43" eb="44">
      <t>マタ</t>
    </rPh>
    <rPh sb="45" eb="48">
      <t>ヒカンテキ</t>
    </rPh>
    <rPh sb="49" eb="51">
      <t>ヨソウ</t>
    </rPh>
    <rPh sb="51" eb="52">
      <t>チ</t>
    </rPh>
    <rPh sb="53" eb="55">
      <t>キジュン</t>
    </rPh>
    <rPh sb="55" eb="56">
      <t>キ</t>
    </rPh>
    <rPh sb="57" eb="59">
      <t>サイヨウ</t>
    </rPh>
    <rPh sb="65" eb="67">
      <t>チュウイ</t>
    </rPh>
    <rPh sb="67" eb="68">
      <t>クダ</t>
    </rPh>
    <phoneticPr fontId="1"/>
  </si>
  <si>
    <t>X</t>
    <phoneticPr fontId="1"/>
  </si>
  <si>
    <t>Cash Check（実績は定期預金ズレ等の可能性有）</t>
    <rPh sb="11" eb="13">
      <t>ジッセキ</t>
    </rPh>
    <rPh sb="14" eb="16">
      <t>テイキ</t>
    </rPh>
    <rPh sb="16" eb="18">
      <t>ヨキン</t>
    </rPh>
    <rPh sb="20" eb="21">
      <t>ナド</t>
    </rPh>
    <rPh sb="22" eb="25">
      <t>カノウセイ</t>
    </rPh>
    <rPh sb="25" eb="26">
      <t>アリ</t>
    </rPh>
    <phoneticPr fontId="1"/>
  </si>
  <si>
    <t>ターミナルバリュー算出時のFCFはNOPAT（=営業利益×（1-法定実効税率）による簡易計算）を参照しております。</t>
    <rPh sb="9" eb="11">
      <t>サンシュツ</t>
    </rPh>
    <rPh sb="11" eb="12">
      <t>ジ</t>
    </rPh>
    <rPh sb="24" eb="26">
      <t>エイギョウ</t>
    </rPh>
    <rPh sb="26" eb="28">
      <t>リエキ</t>
    </rPh>
    <rPh sb="32" eb="34">
      <t>ホウテイ</t>
    </rPh>
    <rPh sb="34" eb="36">
      <t>ジッコウ</t>
    </rPh>
    <rPh sb="36" eb="38">
      <t>ゼイリツ</t>
    </rPh>
    <rPh sb="42" eb="44">
      <t>カンイ</t>
    </rPh>
    <rPh sb="44" eb="46">
      <t>ケイサン</t>
    </rPh>
    <rPh sb="48" eb="50">
      <t>サンショウ</t>
    </rPh>
    <phoneticPr fontId="1"/>
  </si>
  <si>
    <t>内訳非開示時に利用</t>
    <rPh sb="0" eb="2">
      <t>ウチワケ</t>
    </rPh>
    <rPh sb="2" eb="5">
      <t>ヒカイジ</t>
    </rPh>
    <rPh sb="5" eb="6">
      <t>ジ</t>
    </rPh>
    <rPh sb="7" eb="9">
      <t>リヨウ</t>
    </rPh>
    <phoneticPr fontId="1"/>
  </si>
  <si>
    <t>日本国内の上場企業（日本会計基準）の多くに適用可能な標準的なフォーマットとするため、勘定科目の初期設定の粒度は細かくありません。必要に応じて、業績モデルのフォーマットを修正下さい。</t>
    <rPh sb="0" eb="4">
      <t>ニホンコクナイ</t>
    </rPh>
    <rPh sb="5" eb="9">
      <t>ジョウジョウキギョウ</t>
    </rPh>
    <rPh sb="10" eb="12">
      <t>ニホン</t>
    </rPh>
    <rPh sb="12" eb="14">
      <t>カイケイ</t>
    </rPh>
    <rPh sb="14" eb="16">
      <t>キジュン</t>
    </rPh>
    <rPh sb="18" eb="19">
      <t>オオ</t>
    </rPh>
    <rPh sb="21" eb="23">
      <t>テキヨウ</t>
    </rPh>
    <rPh sb="23" eb="25">
      <t>カノウ</t>
    </rPh>
    <rPh sb="26" eb="29">
      <t>ヒョウジュンテキ</t>
    </rPh>
    <rPh sb="42" eb="46">
      <t>カンジョウカモク</t>
    </rPh>
    <rPh sb="47" eb="49">
      <t>ショキ</t>
    </rPh>
    <rPh sb="49" eb="51">
      <t>セッテイ</t>
    </rPh>
    <rPh sb="52" eb="54">
      <t>リュウド</t>
    </rPh>
    <rPh sb="55" eb="56">
      <t>コマ</t>
    </rPh>
    <rPh sb="64" eb="66">
      <t>ヒツヨウ</t>
    </rPh>
    <rPh sb="67" eb="68">
      <t>オウ</t>
    </rPh>
    <rPh sb="71" eb="73">
      <t>ギョウセキ</t>
    </rPh>
    <rPh sb="84" eb="86">
      <t>シュウセイ</t>
    </rPh>
    <rPh sb="86" eb="87">
      <t>クダ</t>
    </rPh>
    <phoneticPr fontId="1"/>
  </si>
  <si>
    <t>Model sheet内の業績予想を参照したDCF法による目標株価算出フォーマット（予想期間は1期～最大5期）を設けております。ただし、簡便な仕組みのため必要に応じ適宜係数及びフォーマットを修正下さい。</t>
    <rPh sb="11" eb="12">
      <t>ナイ</t>
    </rPh>
    <rPh sb="13" eb="15">
      <t>ギョウセキ</t>
    </rPh>
    <rPh sb="15" eb="17">
      <t>ヨソウ</t>
    </rPh>
    <rPh sb="18" eb="20">
      <t>サンショウ</t>
    </rPh>
    <rPh sb="25" eb="26">
      <t>ホウ</t>
    </rPh>
    <rPh sb="29" eb="31">
      <t>モクヒョウ</t>
    </rPh>
    <rPh sb="31" eb="33">
      <t>カブカ</t>
    </rPh>
    <rPh sb="33" eb="35">
      <t>サンシュツ</t>
    </rPh>
    <rPh sb="42" eb="44">
      <t>ヨソウ</t>
    </rPh>
    <rPh sb="44" eb="46">
      <t>キカン</t>
    </rPh>
    <rPh sb="48" eb="49">
      <t>キ</t>
    </rPh>
    <rPh sb="50" eb="52">
      <t>サイダイ</t>
    </rPh>
    <rPh sb="53" eb="54">
      <t>キ</t>
    </rPh>
    <rPh sb="56" eb="57">
      <t>モウ</t>
    </rPh>
    <rPh sb="68" eb="70">
      <t>カンベン</t>
    </rPh>
    <rPh sb="71" eb="73">
      <t>シク</t>
    </rPh>
    <rPh sb="77" eb="79">
      <t>ヒツヨウ</t>
    </rPh>
    <rPh sb="80" eb="81">
      <t>オウ</t>
    </rPh>
    <rPh sb="82" eb="84">
      <t>テキギ</t>
    </rPh>
    <rPh sb="84" eb="86">
      <t>ケイスウ</t>
    </rPh>
    <rPh sb="86" eb="87">
      <t>オヨ</t>
    </rPh>
    <rPh sb="95" eb="97">
      <t>シュウセイ</t>
    </rPh>
    <rPh sb="97" eb="98">
      <t>クダ</t>
    </rPh>
    <phoneticPr fontId="1"/>
  </si>
  <si>
    <r>
      <t>Format sheetの</t>
    </r>
    <r>
      <rPr>
        <sz val="10"/>
        <color rgb="FFFF0000"/>
        <rFont val="Meiryo UI"/>
        <family val="3"/>
        <charset val="128"/>
      </rPr>
      <t>E列</t>
    </r>
    <r>
      <rPr>
        <sz val="10"/>
        <color theme="1"/>
        <rFont val="Meiryo UI"/>
        <family val="3"/>
        <charset val="128"/>
      </rPr>
      <t>の入力欄に、基本情報を入力（又は修正）下さい。</t>
    </r>
    <rPh sb="14" eb="15">
      <t>レツ</t>
    </rPh>
    <rPh sb="16" eb="19">
      <t>ニュウリョクラン</t>
    </rPh>
    <rPh sb="21" eb="25">
      <t>キホンジョウホウ</t>
    </rPh>
    <rPh sb="26" eb="28">
      <t>ニュウリョク</t>
    </rPh>
    <rPh sb="29" eb="30">
      <t>マタ</t>
    </rPh>
    <rPh sb="31" eb="33">
      <t>シュウセイ</t>
    </rPh>
    <rPh sb="34" eb="35">
      <t>クダ</t>
    </rPh>
    <phoneticPr fontId="1"/>
  </si>
  <si>
    <r>
      <t>Model sheet最上段のセグメント情報・KPI・費用明細等の</t>
    </r>
    <r>
      <rPr>
        <sz val="10"/>
        <color rgb="FFFF0000"/>
        <rFont val="Meiryo UI"/>
        <family val="3"/>
        <charset val="128"/>
      </rPr>
      <t>N～W列</t>
    </r>
    <r>
      <rPr>
        <sz val="10"/>
        <color theme="1"/>
        <rFont val="Meiryo UI"/>
        <family val="3"/>
        <charset val="128"/>
      </rPr>
      <t>に通期実績を入力します。（開示されている限りにおいて少なくとも過去10期分を入力することを推奨します。また、11期～を入力する場合はN列にて列追加を実施下さい。過去、開示区分が変更されている可能性があるため直近期から遡る順序で入力することを推奨します。）</t>
    </r>
    <rPh sb="11" eb="14">
      <t>サイジョウダン</t>
    </rPh>
    <rPh sb="36" eb="37">
      <t>レツ</t>
    </rPh>
    <rPh sb="38" eb="42">
      <t>ツウキジッセキ</t>
    </rPh>
    <rPh sb="43" eb="45">
      <t>ニュウリョク</t>
    </rPh>
    <rPh sb="50" eb="52">
      <t>カイジ</t>
    </rPh>
    <rPh sb="57" eb="58">
      <t>カギ</t>
    </rPh>
    <rPh sb="63" eb="64">
      <t>スク</t>
    </rPh>
    <rPh sb="68" eb="70">
      <t>カコ</t>
    </rPh>
    <rPh sb="72" eb="73">
      <t>キ</t>
    </rPh>
    <rPh sb="73" eb="74">
      <t>ブン</t>
    </rPh>
    <rPh sb="75" eb="77">
      <t>ニュウリョク</t>
    </rPh>
    <rPh sb="82" eb="84">
      <t>スイショウ</t>
    </rPh>
    <rPh sb="93" eb="94">
      <t>キ</t>
    </rPh>
    <rPh sb="96" eb="98">
      <t>ニュウリョク</t>
    </rPh>
    <rPh sb="100" eb="102">
      <t>バアイ</t>
    </rPh>
    <rPh sb="104" eb="105">
      <t>レツ</t>
    </rPh>
    <rPh sb="107" eb="108">
      <t>レツ</t>
    </rPh>
    <rPh sb="108" eb="110">
      <t>ツイカ</t>
    </rPh>
    <rPh sb="111" eb="113">
      <t>ジッシ</t>
    </rPh>
    <rPh sb="113" eb="114">
      <t>クダ</t>
    </rPh>
    <rPh sb="117" eb="119">
      <t>カコ</t>
    </rPh>
    <rPh sb="120" eb="122">
      <t>カイジ</t>
    </rPh>
    <rPh sb="122" eb="124">
      <t>クブン</t>
    </rPh>
    <rPh sb="125" eb="127">
      <t>ヘンコウ</t>
    </rPh>
    <rPh sb="132" eb="135">
      <t>カノウセイ</t>
    </rPh>
    <rPh sb="140" eb="143">
      <t>チョッキンキ</t>
    </rPh>
    <rPh sb="145" eb="146">
      <t>サカノボ</t>
    </rPh>
    <rPh sb="147" eb="149">
      <t>ジュンジョ</t>
    </rPh>
    <rPh sb="150" eb="152">
      <t>ニュウリョク</t>
    </rPh>
    <rPh sb="157" eb="159">
      <t>スイショウ</t>
    </rPh>
    <phoneticPr fontId="1"/>
  </si>
  <si>
    <r>
      <t>決算短信等を基に、Model sheet上段の損益計算書欄の</t>
    </r>
    <r>
      <rPr>
        <sz val="10"/>
        <color rgb="FFFF0000"/>
        <rFont val="Meiryo UI"/>
        <family val="3"/>
        <charset val="128"/>
      </rPr>
      <t>N～W列</t>
    </r>
    <r>
      <rPr>
        <sz val="10"/>
        <color theme="1"/>
        <rFont val="Meiryo UI"/>
        <family val="3"/>
        <charset val="128"/>
      </rPr>
      <t>に通期実績を入力します。その際、必要に応じて営業外損益の詳細項目を追加下さい。（入力が必要なセルは黄色ハイライトしております。AAA,BBB,CCC,ZZZは予備枠です。ZZZの予備枠は利用せず行不足時にはZZZの1行上に行追加することを推奨します。）</t>
    </r>
    <rPh sb="0" eb="4">
      <t>ケッサンタンシン</t>
    </rPh>
    <rPh sb="4" eb="5">
      <t>ナド</t>
    </rPh>
    <rPh sb="6" eb="7">
      <t>モト</t>
    </rPh>
    <rPh sb="20" eb="22">
      <t>ジョウダン</t>
    </rPh>
    <rPh sb="23" eb="28">
      <t>ソンエキケイサンショ</t>
    </rPh>
    <rPh sb="28" eb="29">
      <t>ラン</t>
    </rPh>
    <rPh sb="33" eb="34">
      <t>レツ</t>
    </rPh>
    <rPh sb="35" eb="39">
      <t>ツウキジッセキ</t>
    </rPh>
    <rPh sb="40" eb="42">
      <t>ニュウリョク</t>
    </rPh>
    <rPh sb="48" eb="49">
      <t>サイ</t>
    </rPh>
    <rPh sb="50" eb="52">
      <t>ヒツヨウ</t>
    </rPh>
    <rPh sb="53" eb="54">
      <t>オウ</t>
    </rPh>
    <rPh sb="56" eb="61">
      <t>エイギョウガイソンエキ</t>
    </rPh>
    <rPh sb="62" eb="64">
      <t>ショウサイ</t>
    </rPh>
    <rPh sb="64" eb="66">
      <t>コウモク</t>
    </rPh>
    <rPh sb="67" eb="69">
      <t>ツイカ</t>
    </rPh>
    <rPh sb="69" eb="70">
      <t>クダ</t>
    </rPh>
    <rPh sb="83" eb="85">
      <t>キイロ</t>
    </rPh>
    <rPh sb="113" eb="116">
      <t>ヨビワク</t>
    </rPh>
    <rPh sb="123" eb="126">
      <t>ヨビワク</t>
    </rPh>
    <rPh sb="127" eb="129">
      <t>リヨウ</t>
    </rPh>
    <rPh sb="131" eb="132">
      <t>ギョウ</t>
    </rPh>
    <rPh sb="132" eb="135">
      <t>フソクジ</t>
    </rPh>
    <rPh sb="142" eb="143">
      <t>ギョウ</t>
    </rPh>
    <rPh sb="143" eb="144">
      <t>ウエ</t>
    </rPh>
    <rPh sb="145" eb="148">
      <t>ギョウツイカ</t>
    </rPh>
    <rPh sb="153" eb="155">
      <t>スイショウ</t>
    </rPh>
    <phoneticPr fontId="1"/>
  </si>
  <si>
    <t>決算短信や決算説明会資料、Fact book等の開示資料を基に、Model sheet最上段のセグメント情報・KPI・費用明細等欄のD～L列に必要項目を入力下さい。また、四半期累積値入力用欄も同様に整備下さい（Model sheetは一度グループ化を全て開きsheet構造をご確認頂くことを推奨致します。また数値入力時にはグループ化を解除して入力下さい。）。</t>
    <rPh sb="0" eb="4">
      <t>ケッサンタンシン</t>
    </rPh>
    <rPh sb="5" eb="12">
      <t>ケッサンセツメイカイシリョウ</t>
    </rPh>
    <rPh sb="22" eb="23">
      <t>ナド</t>
    </rPh>
    <rPh sb="24" eb="28">
      <t>カイジシリョウ</t>
    </rPh>
    <rPh sb="29" eb="30">
      <t>モト</t>
    </rPh>
    <rPh sb="43" eb="44">
      <t>モット</t>
    </rPh>
    <rPh sb="44" eb="46">
      <t>ジョウダン</t>
    </rPh>
    <rPh sb="64" eb="65">
      <t>ラン</t>
    </rPh>
    <rPh sb="69" eb="70">
      <t>レツ</t>
    </rPh>
    <rPh sb="71" eb="73">
      <t>ヒツヨウ</t>
    </rPh>
    <rPh sb="73" eb="75">
      <t>コウモク</t>
    </rPh>
    <rPh sb="76" eb="78">
      <t>ニュウリョク</t>
    </rPh>
    <rPh sb="78" eb="79">
      <t>クダ</t>
    </rPh>
    <rPh sb="117" eb="119">
      <t>イチド</t>
    </rPh>
    <rPh sb="123" eb="124">
      <t>カ</t>
    </rPh>
    <rPh sb="125" eb="126">
      <t>スベ</t>
    </rPh>
    <rPh sb="127" eb="128">
      <t>ヒラ</t>
    </rPh>
    <rPh sb="134" eb="136">
      <t>コウゾウ</t>
    </rPh>
    <rPh sb="138" eb="140">
      <t>カクニン</t>
    </rPh>
    <rPh sb="140" eb="141">
      <t>イタダ</t>
    </rPh>
    <rPh sb="145" eb="147">
      <t>スイショウ</t>
    </rPh>
    <rPh sb="147" eb="148">
      <t>イタ</t>
    </rPh>
    <rPh sb="154" eb="156">
      <t>スウチ</t>
    </rPh>
    <rPh sb="156" eb="159">
      <t>ニュウリョクジ</t>
    </rPh>
    <rPh sb="165" eb="166">
      <t>カ</t>
    </rPh>
    <rPh sb="167" eb="169">
      <t>カイジョ</t>
    </rPh>
    <rPh sb="171" eb="173">
      <t>ニュウリョク</t>
    </rPh>
    <rPh sb="173" eb="174">
      <t>クダ</t>
    </rPh>
    <phoneticPr fontId="1"/>
  </si>
  <si>
    <t>通期の業績数値の入力完了後、特に重要な各勘定科目やKPI数値の数値はチャートで視覚的に確認下さい。（基本的なチャートはChart sheetにて初期フォーマットを作成済みですが、必要に応じてチャート（セグメント別の売上構成比、単価・数量、費用構造の100%積み上げ棒グラフ等の推移）を追加作成下さい。）</t>
    <rPh sb="0" eb="2">
      <t>ツウキ</t>
    </rPh>
    <rPh sb="3" eb="5">
      <t>ギョウセキ</t>
    </rPh>
    <rPh sb="5" eb="7">
      <t>スウチ</t>
    </rPh>
    <rPh sb="45" eb="46">
      <t>クダ</t>
    </rPh>
    <rPh sb="105" eb="106">
      <t>ベツ</t>
    </rPh>
    <rPh sb="107" eb="109">
      <t>ウリアゲ</t>
    </rPh>
    <rPh sb="109" eb="112">
      <t>コウセイヒ</t>
    </rPh>
    <rPh sb="119" eb="121">
      <t>ヒヨウ</t>
    </rPh>
    <rPh sb="121" eb="123">
      <t>コウゾウ</t>
    </rPh>
    <rPh sb="128" eb="129">
      <t>ツ</t>
    </rPh>
    <rPh sb="130" eb="131">
      <t>ア</t>
    </rPh>
    <rPh sb="132" eb="133">
      <t>ボウ</t>
    </rPh>
    <rPh sb="136" eb="137">
      <t>ナド</t>
    </rPh>
    <phoneticPr fontId="1"/>
  </si>
  <si>
    <t>四半期の業績数値の入力完了後、各勘定科目やKPI数値の推移を俯瞰的に確認しましょう。業績に季節性は無いか、進行期の四半期業績でトレンドに大きな変化が見られる項目は無いか、が主な確認事項となります。気になった点は、決算短信の文章情報や決算説明会資料を確認しましょう。また、この段階で数値入力ミスが無いか確認しましょう。</t>
    <rPh sb="0" eb="3">
      <t>シハンキ</t>
    </rPh>
    <rPh sb="4" eb="8">
      <t>ギョウセキスウチ</t>
    </rPh>
    <rPh sb="9" eb="11">
      <t>ニュウリョク</t>
    </rPh>
    <rPh sb="11" eb="14">
      <t>カンリョウゴ</t>
    </rPh>
    <rPh sb="15" eb="16">
      <t>カク</t>
    </rPh>
    <rPh sb="16" eb="18">
      <t>カンジョウ</t>
    </rPh>
    <rPh sb="18" eb="20">
      <t>カモク</t>
    </rPh>
    <rPh sb="24" eb="26">
      <t>スウチ</t>
    </rPh>
    <rPh sb="27" eb="29">
      <t>スイイ</t>
    </rPh>
    <rPh sb="30" eb="33">
      <t>フカンテキ</t>
    </rPh>
    <rPh sb="34" eb="36">
      <t>カクニン</t>
    </rPh>
    <rPh sb="42" eb="44">
      <t>ギョウセキ</t>
    </rPh>
    <rPh sb="45" eb="48">
      <t>キセツセイ</t>
    </rPh>
    <rPh sb="49" eb="50">
      <t>ナ</t>
    </rPh>
    <rPh sb="53" eb="55">
      <t>シンコウ</t>
    </rPh>
    <rPh sb="55" eb="56">
      <t>キ</t>
    </rPh>
    <rPh sb="57" eb="60">
      <t>シハンキ</t>
    </rPh>
    <rPh sb="60" eb="62">
      <t>ギョウセキ</t>
    </rPh>
    <rPh sb="68" eb="69">
      <t>オオ</t>
    </rPh>
    <rPh sb="71" eb="73">
      <t>ヘンカ</t>
    </rPh>
    <rPh sb="74" eb="75">
      <t>ミ</t>
    </rPh>
    <rPh sb="78" eb="80">
      <t>コウモク</t>
    </rPh>
    <rPh sb="81" eb="82">
      <t>ナ</t>
    </rPh>
    <rPh sb="86" eb="87">
      <t>オモ</t>
    </rPh>
    <rPh sb="88" eb="90">
      <t>カクニン</t>
    </rPh>
    <rPh sb="90" eb="92">
      <t>ジコウ</t>
    </rPh>
    <rPh sb="98" eb="99">
      <t>キ</t>
    </rPh>
    <rPh sb="103" eb="104">
      <t>テン</t>
    </rPh>
    <rPh sb="106" eb="110">
      <t>ケッサンタンシン</t>
    </rPh>
    <rPh sb="111" eb="115">
      <t>ブンショウジョウホウ</t>
    </rPh>
    <rPh sb="116" eb="123">
      <t>ケッサンセツメイカイシリョウ</t>
    </rPh>
    <rPh sb="124" eb="126">
      <t>カクニン</t>
    </rPh>
    <rPh sb="137" eb="139">
      <t>ダンカイ</t>
    </rPh>
    <rPh sb="140" eb="142">
      <t>スウチ</t>
    </rPh>
    <rPh sb="142" eb="144">
      <t>ニュウリョク</t>
    </rPh>
    <rPh sb="147" eb="148">
      <t>ナ</t>
    </rPh>
    <rPh sb="150" eb="152">
      <t>カクニン</t>
    </rPh>
    <phoneticPr fontId="1"/>
  </si>
  <si>
    <t>通期の業績数値の入力完了後、各勘定科目やKPI数値の推移を俯瞰的に確認しましょう。各項目のトレンドやイレギュラーな変化が無いかを確認し、気になった点はその場で追加調査を実施しましょう。また。この段階で数値入力ミスが無いか確認しましょう。（トレンドやイレギュラーな変化に関しては、決算短信の文章情報で言及されているケースが多いです。）</t>
    <rPh sb="0" eb="2">
      <t>ツウキ</t>
    </rPh>
    <rPh sb="3" eb="5">
      <t>ギョウセキ</t>
    </rPh>
    <rPh sb="5" eb="7">
      <t>スウチ</t>
    </rPh>
    <rPh sb="8" eb="10">
      <t>ニュウリョク</t>
    </rPh>
    <rPh sb="10" eb="13">
      <t>カンリョウゴ</t>
    </rPh>
    <rPh sb="14" eb="15">
      <t>カク</t>
    </rPh>
    <rPh sb="15" eb="17">
      <t>カンジョウ</t>
    </rPh>
    <rPh sb="17" eb="19">
      <t>カモク</t>
    </rPh>
    <rPh sb="23" eb="25">
      <t>スウチ</t>
    </rPh>
    <rPh sb="26" eb="28">
      <t>スイイ</t>
    </rPh>
    <rPh sb="29" eb="32">
      <t>フカンテキ</t>
    </rPh>
    <rPh sb="33" eb="35">
      <t>カクニン</t>
    </rPh>
    <rPh sb="41" eb="42">
      <t>カク</t>
    </rPh>
    <rPh sb="42" eb="44">
      <t>コウモク</t>
    </rPh>
    <rPh sb="57" eb="59">
      <t>ヘンカ</t>
    </rPh>
    <rPh sb="60" eb="61">
      <t>ナ</t>
    </rPh>
    <rPh sb="64" eb="66">
      <t>カクニン</t>
    </rPh>
    <rPh sb="68" eb="69">
      <t>キ</t>
    </rPh>
    <rPh sb="73" eb="74">
      <t>テン</t>
    </rPh>
    <rPh sb="77" eb="78">
      <t>バ</t>
    </rPh>
    <rPh sb="79" eb="81">
      <t>ツイカ</t>
    </rPh>
    <rPh sb="81" eb="83">
      <t>チョウサ</t>
    </rPh>
    <rPh sb="84" eb="86">
      <t>ジッシ</t>
    </rPh>
    <rPh sb="97" eb="99">
      <t>ダンカイ</t>
    </rPh>
    <rPh sb="100" eb="102">
      <t>スウチ</t>
    </rPh>
    <rPh sb="102" eb="104">
      <t>ニュウリョク</t>
    </rPh>
    <rPh sb="107" eb="108">
      <t>ナ</t>
    </rPh>
    <rPh sb="110" eb="112">
      <t>カクニン</t>
    </rPh>
    <rPh sb="131" eb="133">
      <t>ヘンカ</t>
    </rPh>
    <rPh sb="134" eb="135">
      <t>カン</t>
    </rPh>
    <rPh sb="139" eb="141">
      <t>ケッサン</t>
    </rPh>
    <rPh sb="141" eb="143">
      <t>タンシン</t>
    </rPh>
    <rPh sb="144" eb="148">
      <t>ブンショウジョウホウ</t>
    </rPh>
    <rPh sb="149" eb="151">
      <t>ゲンキュウ</t>
    </rPh>
    <rPh sb="160" eb="161">
      <t>オオ</t>
    </rPh>
    <phoneticPr fontId="1"/>
  </si>
  <si>
    <r>
      <t>資本金が1億円以上か否か確認し、Cor tax sim sheetの</t>
    </r>
    <r>
      <rPr>
        <sz val="10"/>
        <color rgb="FFFF0000"/>
        <rFont val="Meiryo UI"/>
        <family val="3"/>
        <charset val="128"/>
      </rPr>
      <t>K2</t>
    </r>
    <r>
      <rPr>
        <sz val="10"/>
        <color theme="1"/>
        <rFont val="Meiryo UI"/>
        <family val="3"/>
        <charset val="128"/>
      </rPr>
      <t>を適切な番号に修正します。その後、有価証券報告書の繰越欠損金データを確認の上、Cor tax sim sheetの</t>
    </r>
    <r>
      <rPr>
        <sz val="10"/>
        <color rgb="FFFF0000"/>
        <rFont val="Meiryo UI"/>
        <family val="3"/>
        <charset val="128"/>
      </rPr>
      <t>W列</t>
    </r>
    <r>
      <rPr>
        <sz val="10"/>
        <color theme="1"/>
        <rFont val="Meiryo UI"/>
        <family val="3"/>
        <charset val="128"/>
      </rPr>
      <t>にデータ入力します。（連結納税企業でない限り法人税計算は単体業績をベースとするため正確なフォーマットではありません。概算値として参照下さい。また、有報記載の税金明細や損金不算入科目の把握にも努めてください。）</t>
    </r>
    <rPh sb="0" eb="3">
      <t>シホンキン</t>
    </rPh>
    <rPh sb="5" eb="7">
      <t>オクエン</t>
    </rPh>
    <rPh sb="7" eb="9">
      <t>イジョウ</t>
    </rPh>
    <rPh sb="10" eb="11">
      <t>イナ</t>
    </rPh>
    <rPh sb="12" eb="14">
      <t>カクニン</t>
    </rPh>
    <rPh sb="37" eb="39">
      <t>テキセツ</t>
    </rPh>
    <rPh sb="40" eb="42">
      <t>バンゴウ</t>
    </rPh>
    <rPh sb="43" eb="45">
      <t>シュウセイ</t>
    </rPh>
    <rPh sb="51" eb="52">
      <t>ゴ</t>
    </rPh>
    <rPh sb="53" eb="55">
      <t>ユウカ</t>
    </rPh>
    <rPh sb="55" eb="57">
      <t>ショウケン</t>
    </rPh>
    <rPh sb="57" eb="60">
      <t>ホウコクショ</t>
    </rPh>
    <rPh sb="61" eb="63">
      <t>クリコシ</t>
    </rPh>
    <rPh sb="63" eb="66">
      <t>ケッソンキン</t>
    </rPh>
    <rPh sb="70" eb="72">
      <t>カクニン</t>
    </rPh>
    <rPh sb="73" eb="74">
      <t>ウエ</t>
    </rPh>
    <rPh sb="94" eb="95">
      <t>レツ</t>
    </rPh>
    <rPh sb="99" eb="101">
      <t>ニュウリョク</t>
    </rPh>
    <rPh sb="106" eb="108">
      <t>レンケツ</t>
    </rPh>
    <rPh sb="108" eb="110">
      <t>ノウゼイ</t>
    </rPh>
    <rPh sb="110" eb="112">
      <t>キギョウ</t>
    </rPh>
    <rPh sb="115" eb="116">
      <t>カギ</t>
    </rPh>
    <rPh sb="117" eb="120">
      <t>ホウジンゼイ</t>
    </rPh>
    <rPh sb="120" eb="122">
      <t>ケイサン</t>
    </rPh>
    <rPh sb="123" eb="125">
      <t>タンタイ</t>
    </rPh>
    <rPh sb="125" eb="127">
      <t>ギョウセキ</t>
    </rPh>
    <rPh sb="136" eb="138">
      <t>セイカク</t>
    </rPh>
    <rPh sb="153" eb="156">
      <t>ガイサンチ</t>
    </rPh>
    <rPh sb="159" eb="161">
      <t>サンショウ</t>
    </rPh>
    <rPh sb="161" eb="162">
      <t>クダ</t>
    </rPh>
    <rPh sb="168" eb="170">
      <t>ユウホウ</t>
    </rPh>
    <rPh sb="170" eb="172">
      <t>キサイ</t>
    </rPh>
    <rPh sb="173" eb="175">
      <t>ゼイキン</t>
    </rPh>
    <rPh sb="175" eb="177">
      <t>メイサイ</t>
    </rPh>
    <rPh sb="178" eb="180">
      <t>ソンキン</t>
    </rPh>
    <rPh sb="180" eb="183">
      <t>フサンニュウ</t>
    </rPh>
    <rPh sb="183" eb="185">
      <t>カモク</t>
    </rPh>
    <rPh sb="186" eb="188">
      <t>ハアク</t>
    </rPh>
    <rPh sb="190" eb="191">
      <t>ツト</t>
    </rPh>
    <phoneticPr fontId="1"/>
  </si>
  <si>
    <r>
      <t>Model sheetの</t>
    </r>
    <r>
      <rPr>
        <sz val="10"/>
        <color rgb="FFFF0000"/>
        <rFont val="Meiryo UI"/>
        <family val="3"/>
        <charset val="128"/>
      </rPr>
      <t>X～AB列</t>
    </r>
    <r>
      <rPr>
        <sz val="10"/>
        <color theme="1"/>
        <rFont val="Meiryo UI"/>
        <family val="3"/>
        <charset val="128"/>
      </rPr>
      <t>にて業績予想を作成します。主だった予想項目はセグメント情報・KPI・費用明細等欄にて（行追加等でフリーフォーマットに近しい形で）作成し、売上高や営業利益等の必要情報を損益計算書や主要財務指標等欄の予想欄にリンクさせる手法が簡便です。配当や自社株買い、設備投資の予想前提は主要財務指標等欄に入力下さい。</t>
    </r>
    <rPh sb="16" eb="17">
      <t>レツ</t>
    </rPh>
    <rPh sb="19" eb="21">
      <t>ギョウセキ</t>
    </rPh>
    <rPh sb="21" eb="23">
      <t>ヨソウ</t>
    </rPh>
    <rPh sb="24" eb="26">
      <t>サクセイ</t>
    </rPh>
    <rPh sb="30" eb="31">
      <t>オモ</t>
    </rPh>
    <rPh sb="34" eb="36">
      <t>ヨソウ</t>
    </rPh>
    <rPh sb="36" eb="38">
      <t>コウモク</t>
    </rPh>
    <rPh sb="56" eb="57">
      <t>ラン</t>
    </rPh>
    <rPh sb="60" eb="63">
      <t>ギョウツイカ</t>
    </rPh>
    <rPh sb="63" eb="64">
      <t>ナド</t>
    </rPh>
    <rPh sb="75" eb="76">
      <t>チカ</t>
    </rPh>
    <rPh sb="78" eb="79">
      <t>カタチ</t>
    </rPh>
    <rPh sb="81" eb="83">
      <t>サクセイ</t>
    </rPh>
    <rPh sb="85" eb="88">
      <t>ウリアゲダカ</t>
    </rPh>
    <rPh sb="89" eb="93">
      <t>エイギョウリエキ</t>
    </rPh>
    <rPh sb="93" eb="94">
      <t>ナド</t>
    </rPh>
    <rPh sb="95" eb="97">
      <t>ヒツヨウ</t>
    </rPh>
    <rPh sb="97" eb="99">
      <t>ジョウホウ</t>
    </rPh>
    <rPh sb="100" eb="105">
      <t>ソンエキケイサンショ</t>
    </rPh>
    <rPh sb="106" eb="112">
      <t>シュヨウザイムシヒョウ</t>
    </rPh>
    <rPh sb="112" eb="113">
      <t>ナド</t>
    </rPh>
    <rPh sb="113" eb="114">
      <t>ラン</t>
    </rPh>
    <rPh sb="115" eb="117">
      <t>ヨソウ</t>
    </rPh>
    <rPh sb="117" eb="118">
      <t>ラン</t>
    </rPh>
    <rPh sb="125" eb="127">
      <t>シュホウ</t>
    </rPh>
    <rPh sb="128" eb="130">
      <t>カンベン</t>
    </rPh>
    <rPh sb="133" eb="135">
      <t>ハイトウ</t>
    </rPh>
    <rPh sb="136" eb="140">
      <t>ジシャカブガ</t>
    </rPh>
    <rPh sb="142" eb="144">
      <t>セツビ</t>
    </rPh>
    <rPh sb="144" eb="146">
      <t>トウシ</t>
    </rPh>
    <rPh sb="147" eb="149">
      <t>ヨソウ</t>
    </rPh>
    <rPh sb="149" eb="151">
      <t>ゼンテイ</t>
    </rPh>
    <rPh sb="152" eb="156">
      <t>シュヨウザイム</t>
    </rPh>
    <rPh sb="156" eb="158">
      <t>シヒョウ</t>
    </rPh>
    <rPh sb="158" eb="159">
      <t>ナド</t>
    </rPh>
    <rPh sb="159" eb="160">
      <t>ラン</t>
    </rPh>
    <rPh sb="161" eb="163">
      <t>ニュウリョク</t>
    </rPh>
    <rPh sb="163" eb="164">
      <t>クダ</t>
    </rPh>
    <phoneticPr fontId="1"/>
  </si>
  <si>
    <t>貸借対照表欄の最下段に設けているBalance Check行がゼロであるか確認下さい。（ゼロ以外の場合は財務三表が正しく連携されていないので、貸借対照表の増減要因が漏れなくキャッシュフロー計算書に反映されているか、コーポレートアクション等の特殊事項が貸借対照表・キャッシュフロー計算書の双方に適切に反映されているか等を確認し、間違いを修正下さい。）</t>
    <rPh sb="0" eb="5">
      <t>タイシャクタイショウヒョウ</t>
    </rPh>
    <rPh sb="5" eb="6">
      <t>ラン</t>
    </rPh>
    <rPh sb="7" eb="10">
      <t>サイカダン</t>
    </rPh>
    <rPh sb="11" eb="12">
      <t>モウ</t>
    </rPh>
    <rPh sb="29" eb="30">
      <t>ギョウ</t>
    </rPh>
    <rPh sb="37" eb="39">
      <t>カクニン</t>
    </rPh>
    <rPh sb="39" eb="40">
      <t>クダ</t>
    </rPh>
    <rPh sb="118" eb="119">
      <t>ナド</t>
    </rPh>
    <rPh sb="120" eb="122">
      <t>トクシュ</t>
    </rPh>
    <rPh sb="122" eb="124">
      <t>ジコウ</t>
    </rPh>
    <rPh sb="125" eb="130">
      <t>タイシャクタイショウヒョウ</t>
    </rPh>
    <rPh sb="139" eb="142">
      <t>ケイサンショ</t>
    </rPh>
    <rPh sb="143" eb="145">
      <t>ソウホウ</t>
    </rPh>
    <rPh sb="146" eb="148">
      <t>テキセツ</t>
    </rPh>
    <rPh sb="149" eb="151">
      <t>ハンエイ</t>
    </rPh>
    <phoneticPr fontId="1"/>
  </si>
  <si>
    <t>DCF法によるバリュエーション水準を確認する</t>
    <rPh sb="3" eb="4">
      <t>ホウ</t>
    </rPh>
    <rPh sb="15" eb="17">
      <t>スイジュン</t>
    </rPh>
    <rPh sb="18" eb="20">
      <t>カクニン</t>
    </rPh>
    <phoneticPr fontId="1"/>
  </si>
  <si>
    <t>現行株価の割高・割安判断の一参考指標としてDCF表内に作成されている目標株価をご確認下さい。その際、リスクフリーレート／リスクプレミアム／ベータ／有利子負債コスト／永久成長率は必要に応じて修正下さい。また、採用する予想期間次第で結果が異なりますので「現時点で達成を織り込むことに違和感の無い業績予想及びその予想期間」を軸にご確認下さい。また、PER法、EV/EBITDA法、PBR法、NAV法など他の評価指標を含め、株価の割高・割安は総合的にご判断下さい。</t>
    <rPh sb="0" eb="2">
      <t>ゲンコウ</t>
    </rPh>
    <rPh sb="2" eb="4">
      <t>カブカ</t>
    </rPh>
    <rPh sb="5" eb="7">
      <t>ワリダカ</t>
    </rPh>
    <rPh sb="8" eb="10">
      <t>ワリヤス</t>
    </rPh>
    <rPh sb="10" eb="12">
      <t>ハンダン</t>
    </rPh>
    <rPh sb="13" eb="14">
      <t>イチ</t>
    </rPh>
    <rPh sb="14" eb="16">
      <t>サンコウ</t>
    </rPh>
    <rPh sb="16" eb="18">
      <t>シヒョウ</t>
    </rPh>
    <rPh sb="24" eb="25">
      <t>ヒョウ</t>
    </rPh>
    <rPh sb="25" eb="26">
      <t>ナイ</t>
    </rPh>
    <rPh sb="27" eb="29">
      <t>サクセイ</t>
    </rPh>
    <rPh sb="34" eb="36">
      <t>モクヒョウ</t>
    </rPh>
    <rPh sb="36" eb="38">
      <t>カブカ</t>
    </rPh>
    <rPh sb="40" eb="42">
      <t>カクニン</t>
    </rPh>
    <rPh sb="42" eb="43">
      <t>クダ</t>
    </rPh>
    <rPh sb="48" eb="49">
      <t>サイ</t>
    </rPh>
    <rPh sb="103" eb="105">
      <t>サイヨウ</t>
    </rPh>
    <rPh sb="107" eb="109">
      <t>ヨソウ</t>
    </rPh>
    <rPh sb="109" eb="111">
      <t>キカン</t>
    </rPh>
    <rPh sb="111" eb="113">
      <t>シダイ</t>
    </rPh>
    <rPh sb="114" eb="116">
      <t>ケッカ</t>
    </rPh>
    <rPh sb="117" eb="118">
      <t>コト</t>
    </rPh>
    <rPh sb="125" eb="128">
      <t>ゲンジテン</t>
    </rPh>
    <rPh sb="129" eb="131">
      <t>タッセイ</t>
    </rPh>
    <rPh sb="132" eb="133">
      <t>オ</t>
    </rPh>
    <rPh sb="134" eb="135">
      <t>コ</t>
    </rPh>
    <rPh sb="139" eb="142">
      <t>イワカン</t>
    </rPh>
    <rPh sb="143" eb="144">
      <t>ナ</t>
    </rPh>
    <rPh sb="145" eb="147">
      <t>ギョウセキ</t>
    </rPh>
    <rPh sb="147" eb="149">
      <t>ヨソウ</t>
    </rPh>
    <rPh sb="149" eb="150">
      <t>オヨ</t>
    </rPh>
    <rPh sb="153" eb="155">
      <t>ヨソウ</t>
    </rPh>
    <rPh sb="155" eb="157">
      <t>キカン</t>
    </rPh>
    <rPh sb="159" eb="160">
      <t>ジク</t>
    </rPh>
    <rPh sb="162" eb="164">
      <t>カクニン</t>
    </rPh>
    <rPh sb="164" eb="165">
      <t>クダ</t>
    </rPh>
    <rPh sb="174" eb="175">
      <t>ホウ</t>
    </rPh>
    <rPh sb="185" eb="186">
      <t>ホウ</t>
    </rPh>
    <rPh sb="190" eb="191">
      <t>ホウ</t>
    </rPh>
    <rPh sb="195" eb="196">
      <t>ホウ</t>
    </rPh>
    <rPh sb="198" eb="199">
      <t>ホカ</t>
    </rPh>
    <rPh sb="200" eb="202">
      <t>ヒョウカ</t>
    </rPh>
    <rPh sb="202" eb="204">
      <t>シヒョウ</t>
    </rPh>
    <rPh sb="205" eb="206">
      <t>フク</t>
    </rPh>
    <rPh sb="208" eb="210">
      <t>カブカ</t>
    </rPh>
    <rPh sb="211" eb="213">
      <t>ワリダカ</t>
    </rPh>
    <rPh sb="214" eb="216">
      <t>ワリヤス</t>
    </rPh>
    <rPh sb="217" eb="220">
      <t>ソウゴウテキ</t>
    </rPh>
    <rPh sb="222" eb="224">
      <t>ハンダン</t>
    </rPh>
    <rPh sb="224" eb="225">
      <t>クダ</t>
    </rPh>
    <phoneticPr fontId="1"/>
  </si>
  <si>
    <t>支払利息は前期実績横ばいを前提に予想作成している</t>
    <rPh sb="0" eb="4">
      <t>シハライリソク</t>
    </rPh>
    <rPh sb="5" eb="7">
      <t>ゼンキ</t>
    </rPh>
    <rPh sb="7" eb="9">
      <t>ジッセキ</t>
    </rPh>
    <rPh sb="9" eb="10">
      <t>ヨコ</t>
    </rPh>
    <rPh sb="13" eb="15">
      <t>ゼンテイ</t>
    </rPh>
    <rPh sb="16" eb="18">
      <t>ヨソウ</t>
    </rPh>
    <rPh sb="18" eb="20">
      <t>サクセイ</t>
    </rPh>
    <phoneticPr fontId="1"/>
  </si>
  <si>
    <t>予想期間の財務三表の自動生成にあたって、支払利息は前期実績横ばいを前提に予想作成しております。一方、有利子負債は可変化するフォーマットで齟齬が生まれております。適切に予想を修正下さい。</t>
    <rPh sb="20" eb="24">
      <t>シハライリソク</t>
    </rPh>
    <rPh sb="25" eb="27">
      <t>ゼンキ</t>
    </rPh>
    <rPh sb="27" eb="29">
      <t>ジッセキ</t>
    </rPh>
    <rPh sb="29" eb="30">
      <t>ヨコ</t>
    </rPh>
    <rPh sb="33" eb="35">
      <t>ゼンテイ</t>
    </rPh>
    <rPh sb="36" eb="38">
      <t>ヨソウ</t>
    </rPh>
    <rPh sb="38" eb="40">
      <t>サクセイ</t>
    </rPh>
    <rPh sb="47" eb="49">
      <t>イッポウ</t>
    </rPh>
    <rPh sb="50" eb="51">
      <t>ユウ</t>
    </rPh>
    <rPh sb="51" eb="53">
      <t>リシ</t>
    </rPh>
    <rPh sb="53" eb="55">
      <t>フサイ</t>
    </rPh>
    <rPh sb="56" eb="57">
      <t>カ</t>
    </rPh>
    <rPh sb="57" eb="59">
      <t>ヘンカ</t>
    </rPh>
    <rPh sb="68" eb="70">
      <t>ソゴ</t>
    </rPh>
    <rPh sb="71" eb="72">
      <t>ウ</t>
    </rPh>
    <rPh sb="80" eb="82">
      <t>テキセツ</t>
    </rPh>
    <rPh sb="83" eb="85">
      <t>ヨソウ</t>
    </rPh>
    <rPh sb="86" eb="88">
      <t>シュウセイ</t>
    </rPh>
    <rPh sb="88" eb="89">
      <t>クダ</t>
    </rPh>
    <phoneticPr fontId="1"/>
  </si>
  <si>
    <t>Cor tax sim sheetにて繰越欠損金の利用による節税や損金益金不算入項目の調整が可能な税金計算フォーマットとしておりますが、繰延税金資産の取り崩しや留保金課税による税負担をはじめフォーマット未反映項目が一定あります。必要に応じてフォーマットを修正下さい。</t>
    <rPh sb="19" eb="21">
      <t>クリコシ</t>
    </rPh>
    <rPh sb="21" eb="24">
      <t>ケッソンキン</t>
    </rPh>
    <rPh sb="25" eb="27">
      <t>リヨウ</t>
    </rPh>
    <rPh sb="30" eb="32">
      <t>セツゼイ</t>
    </rPh>
    <rPh sb="33" eb="35">
      <t>ソンキン</t>
    </rPh>
    <rPh sb="35" eb="37">
      <t>エキキン</t>
    </rPh>
    <rPh sb="37" eb="40">
      <t>フサンニュウ</t>
    </rPh>
    <rPh sb="40" eb="42">
      <t>コウモク</t>
    </rPh>
    <rPh sb="43" eb="45">
      <t>チョウセイ</t>
    </rPh>
    <rPh sb="46" eb="48">
      <t>カノウ</t>
    </rPh>
    <rPh sb="49" eb="51">
      <t>ゼイキン</t>
    </rPh>
    <rPh sb="51" eb="53">
      <t>ケイサン</t>
    </rPh>
    <rPh sb="68" eb="70">
      <t>クリノベ</t>
    </rPh>
    <rPh sb="70" eb="72">
      <t>ゼイキン</t>
    </rPh>
    <rPh sb="72" eb="74">
      <t>シサン</t>
    </rPh>
    <rPh sb="75" eb="76">
      <t>ト</t>
    </rPh>
    <rPh sb="77" eb="78">
      <t>クズ</t>
    </rPh>
    <rPh sb="80" eb="83">
      <t>リュウホキン</t>
    </rPh>
    <rPh sb="83" eb="85">
      <t>カゼイ</t>
    </rPh>
    <rPh sb="88" eb="91">
      <t>ゼイフタン</t>
    </rPh>
    <rPh sb="101" eb="104">
      <t>ミハンエイ</t>
    </rPh>
    <rPh sb="104" eb="106">
      <t>コウモク</t>
    </rPh>
    <rPh sb="107" eb="109">
      <t>イッテイ</t>
    </rPh>
    <rPh sb="114" eb="116">
      <t>ヒツヨウ</t>
    </rPh>
    <rPh sb="117" eb="118">
      <t>オウ</t>
    </rPh>
    <rPh sb="127" eb="129">
      <t>シュウセイ</t>
    </rPh>
    <rPh sb="129" eb="130">
      <t>クダ</t>
    </rPh>
    <phoneticPr fontId="1"/>
  </si>
  <si>
    <t>長期有利子負債は、前期実績を基準に内部留保で補いきれない在庫増加額及び設備投資額を新規調達（又は返済）する前提で予想作成しております。</t>
    <rPh sb="0" eb="7">
      <t>チョウキユウリシフサイ</t>
    </rPh>
    <rPh sb="9" eb="11">
      <t>ゼンキ</t>
    </rPh>
    <rPh sb="11" eb="13">
      <t>ジッセキ</t>
    </rPh>
    <rPh sb="14" eb="16">
      <t>キジュン</t>
    </rPh>
    <rPh sb="17" eb="19">
      <t>ナイブ</t>
    </rPh>
    <rPh sb="19" eb="21">
      <t>リュウホ</t>
    </rPh>
    <rPh sb="22" eb="23">
      <t>オギナ</t>
    </rPh>
    <rPh sb="28" eb="30">
      <t>ザイコ</t>
    </rPh>
    <rPh sb="30" eb="33">
      <t>ゾウカガク</t>
    </rPh>
    <rPh sb="33" eb="34">
      <t>オヨ</t>
    </rPh>
    <rPh sb="35" eb="40">
      <t>セツビトウシガク</t>
    </rPh>
    <rPh sb="41" eb="43">
      <t>シンキ</t>
    </rPh>
    <rPh sb="43" eb="45">
      <t>チョウタツ</t>
    </rPh>
    <rPh sb="46" eb="47">
      <t>マタ</t>
    </rPh>
    <rPh sb="48" eb="50">
      <t>ヘンサイ</t>
    </rPh>
    <rPh sb="53" eb="55">
      <t>ゼンテイ</t>
    </rPh>
    <rPh sb="56" eb="58">
      <t>ヨソウ</t>
    </rPh>
    <rPh sb="58" eb="60">
      <t>サクセイ</t>
    </rPh>
    <phoneticPr fontId="1"/>
  </si>
  <si>
    <t>期末発行済株式数及び自己株式数、潜在株式数は前期実績同値とする計算式としております。必要に応じて修正下さい。</t>
    <rPh sb="0" eb="2">
      <t>キマツ</t>
    </rPh>
    <rPh sb="2" eb="5">
      <t>ハッコウズ</t>
    </rPh>
    <rPh sb="5" eb="8">
      <t>カブシキスウ</t>
    </rPh>
    <rPh sb="8" eb="9">
      <t>オヨ</t>
    </rPh>
    <rPh sb="10" eb="15">
      <t>ジコカブシキスウ</t>
    </rPh>
    <rPh sb="16" eb="18">
      <t>センザイ</t>
    </rPh>
    <rPh sb="18" eb="21">
      <t>カブシキスウ</t>
    </rPh>
    <rPh sb="22" eb="28">
      <t>ゼンキジッセキドウチ</t>
    </rPh>
    <rPh sb="31" eb="34">
      <t>ケイサンシキ</t>
    </rPh>
    <rPh sb="42" eb="44">
      <t>ヒツヨウ</t>
    </rPh>
    <rPh sb="45" eb="46">
      <t>オウ</t>
    </rPh>
    <rPh sb="48" eb="50">
      <t>シュウセイ</t>
    </rPh>
    <rPh sb="50" eb="51">
      <t>クダ</t>
    </rPh>
    <phoneticPr fontId="1"/>
  </si>
  <si>
    <t>期中平均株式数及び潜在株調整後期中平均株式数は期首期末株式数の単純平均値とする計算式としております。必要に応じて修正下さい。</t>
    <rPh sb="0" eb="7">
      <t>キチュウヘイキンカブシキスウ</t>
    </rPh>
    <rPh sb="7" eb="8">
      <t>オヨ</t>
    </rPh>
    <rPh sb="9" eb="11">
      <t>センザイ</t>
    </rPh>
    <rPh sb="11" eb="12">
      <t>カブ</t>
    </rPh>
    <rPh sb="12" eb="15">
      <t>チョウセイゴ</t>
    </rPh>
    <rPh sb="15" eb="17">
      <t>キチュウ</t>
    </rPh>
    <rPh sb="17" eb="19">
      <t>ヘイキン</t>
    </rPh>
    <rPh sb="19" eb="22">
      <t>カブシキスウ</t>
    </rPh>
    <rPh sb="23" eb="25">
      <t>キシュ</t>
    </rPh>
    <rPh sb="25" eb="27">
      <t>キマツ</t>
    </rPh>
    <rPh sb="27" eb="30">
      <t>カブシキスウ</t>
    </rPh>
    <rPh sb="31" eb="36">
      <t>タンジュンヘイキンチ</t>
    </rPh>
    <rPh sb="39" eb="42">
      <t>ケイサンシキ</t>
    </rPh>
    <rPh sb="50" eb="52">
      <t>ヒツヨウ</t>
    </rPh>
    <rPh sb="53" eb="54">
      <t>オウ</t>
    </rPh>
    <rPh sb="56" eb="58">
      <t>シュウセイ</t>
    </rPh>
    <rPh sb="58" eb="59">
      <t>クダ</t>
    </rPh>
    <phoneticPr fontId="1"/>
  </si>
  <si>
    <t>予想期間の財務三表の自動生成にあたって、設備投資は各期の減価償却費相当額の追加投資を実施する前提としております。必要に応じて修正下さい。</t>
    <rPh sb="0" eb="4">
      <t>ヨソウキカン</t>
    </rPh>
    <rPh sb="5" eb="7">
      <t>ザイム</t>
    </rPh>
    <rPh sb="7" eb="8">
      <t>サン</t>
    </rPh>
    <rPh sb="8" eb="9">
      <t>ヒョウ</t>
    </rPh>
    <rPh sb="10" eb="12">
      <t>ジドウ</t>
    </rPh>
    <rPh sb="12" eb="14">
      <t>セイセイ</t>
    </rPh>
    <rPh sb="20" eb="22">
      <t>セツビ</t>
    </rPh>
    <rPh sb="22" eb="24">
      <t>トウシ</t>
    </rPh>
    <rPh sb="25" eb="26">
      <t>カク</t>
    </rPh>
    <rPh sb="26" eb="27">
      <t>キ</t>
    </rPh>
    <rPh sb="28" eb="30">
      <t>ゲンカ</t>
    </rPh>
    <rPh sb="30" eb="32">
      <t>ショウキャク</t>
    </rPh>
    <rPh sb="32" eb="33">
      <t>ヒ</t>
    </rPh>
    <rPh sb="33" eb="35">
      <t>ソウトウ</t>
    </rPh>
    <rPh sb="35" eb="36">
      <t>ガク</t>
    </rPh>
    <rPh sb="37" eb="39">
      <t>ツイカ</t>
    </rPh>
    <rPh sb="39" eb="41">
      <t>トウシ</t>
    </rPh>
    <rPh sb="42" eb="44">
      <t>ジッシ</t>
    </rPh>
    <rPh sb="46" eb="48">
      <t>ゼンテイ</t>
    </rPh>
    <rPh sb="56" eb="58">
      <t>ヒツヨウ</t>
    </rPh>
    <rPh sb="59" eb="60">
      <t>オウ</t>
    </rPh>
    <rPh sb="62" eb="64">
      <t>シュウセイ</t>
    </rPh>
    <rPh sb="64" eb="65">
      <t>クダ</t>
    </rPh>
    <phoneticPr fontId="1"/>
  </si>
  <si>
    <t>DCF</t>
    <phoneticPr fontId="1"/>
  </si>
  <si>
    <t>FCF</t>
    <phoneticPr fontId="1"/>
  </si>
  <si>
    <t>-</t>
    <phoneticPr fontId="1"/>
  </si>
  <si>
    <t>ターミナルバリュー算出時のFCFはNOPAT（=営業利益×（1-法定実効税率）による簡易計算）としている</t>
    <phoneticPr fontId="1"/>
  </si>
  <si>
    <t>ターミナルバリュー算出時のFCFは、各償却費と設備投資額の一致及び運転資本増減ゼロ等を前提に、NOPAT（=営業利益×（1-法定実効税率）による簡易計算）を参照しております。必要に応じて修正下さい。</t>
    <rPh sb="9" eb="11">
      <t>サンシュツ</t>
    </rPh>
    <rPh sb="11" eb="12">
      <t>ジ</t>
    </rPh>
    <rPh sb="18" eb="19">
      <t>カク</t>
    </rPh>
    <rPh sb="19" eb="21">
      <t>ショウキャク</t>
    </rPh>
    <rPh sb="21" eb="22">
      <t>ヒ</t>
    </rPh>
    <rPh sb="23" eb="25">
      <t>セツビ</t>
    </rPh>
    <rPh sb="25" eb="27">
      <t>トウシ</t>
    </rPh>
    <rPh sb="27" eb="28">
      <t>ガク</t>
    </rPh>
    <rPh sb="29" eb="31">
      <t>イッチ</t>
    </rPh>
    <rPh sb="31" eb="32">
      <t>オヨ</t>
    </rPh>
    <rPh sb="33" eb="35">
      <t>ウンテン</t>
    </rPh>
    <rPh sb="35" eb="37">
      <t>シホン</t>
    </rPh>
    <rPh sb="37" eb="39">
      <t>ゾウゲン</t>
    </rPh>
    <rPh sb="41" eb="42">
      <t>ナド</t>
    </rPh>
    <rPh sb="43" eb="45">
      <t>ゼンテイ</t>
    </rPh>
    <rPh sb="54" eb="56">
      <t>エイギョウ</t>
    </rPh>
    <rPh sb="56" eb="58">
      <t>リエキ</t>
    </rPh>
    <rPh sb="62" eb="64">
      <t>ホウテイ</t>
    </rPh>
    <rPh sb="64" eb="66">
      <t>ジッコウ</t>
    </rPh>
    <rPh sb="66" eb="68">
      <t>ゼイリツ</t>
    </rPh>
    <rPh sb="72" eb="74">
      <t>カンイ</t>
    </rPh>
    <rPh sb="74" eb="76">
      <t>ケイサン</t>
    </rPh>
    <rPh sb="78" eb="80">
      <t>サンショウ</t>
    </rPh>
    <rPh sb="87" eb="89">
      <t>ヒツヨウ</t>
    </rPh>
    <rPh sb="90" eb="91">
      <t>オウ</t>
    </rPh>
    <rPh sb="93" eb="95">
      <t>シュウセイ</t>
    </rPh>
    <rPh sb="95" eb="96">
      <t>クダ</t>
    </rPh>
    <phoneticPr fontId="1"/>
  </si>
  <si>
    <t>※1：自社株買い等で株式数が変化した場合は進行期は日割り計算が必要です</t>
    <rPh sb="3" eb="7">
      <t>ジシャカブガ</t>
    </rPh>
    <rPh sb="8" eb="9">
      <t>ナド</t>
    </rPh>
    <rPh sb="10" eb="13">
      <t>カブシキスウ</t>
    </rPh>
    <rPh sb="14" eb="16">
      <t>ヘンカ</t>
    </rPh>
    <rPh sb="18" eb="20">
      <t>バアイ</t>
    </rPh>
    <rPh sb="21" eb="23">
      <t>シンコウ</t>
    </rPh>
    <rPh sb="23" eb="24">
      <t>キ</t>
    </rPh>
    <rPh sb="25" eb="27">
      <t>ヒワ</t>
    </rPh>
    <rPh sb="28" eb="30">
      <t>ケイサン</t>
    </rPh>
    <rPh sb="31" eb="33">
      <t>ヒツヨウ</t>
    </rPh>
    <phoneticPr fontId="1"/>
  </si>
  <si>
    <t>DCF方の他、PER法、EV/EBITDA法、PBR法、NAV法など他の評価指標を含め、株価の割高・割安は総合的にご判断下さい。</t>
    <rPh sb="3" eb="4">
      <t>ホウ</t>
    </rPh>
    <rPh sb="5" eb="6">
      <t>ホカ</t>
    </rPh>
    <phoneticPr fontId="1"/>
  </si>
  <si>
    <t>CCC</t>
    <phoneticPr fontId="1"/>
  </si>
  <si>
    <t>売上債権回転日数（売上高基準）</t>
    <rPh sb="0" eb="4">
      <t>ウリアゲサイケン</t>
    </rPh>
    <rPh sb="9" eb="12">
      <t>ウリアゲダカ</t>
    </rPh>
    <rPh sb="12" eb="14">
      <t>キジュン</t>
    </rPh>
    <phoneticPr fontId="1"/>
  </si>
  <si>
    <t>棚卸資産回転日数（売上原価基準）</t>
    <rPh sb="0" eb="4">
      <t>タナオロシシサン</t>
    </rPh>
    <rPh sb="9" eb="11">
      <t>ウリアゲ</t>
    </rPh>
    <rPh sb="11" eb="13">
      <t>ゲンカ</t>
    </rPh>
    <phoneticPr fontId="1"/>
  </si>
  <si>
    <t>仕入債務回転日数（売上原価基準）</t>
    <rPh sb="0" eb="4">
      <t>シイレサイム</t>
    </rPh>
    <rPh sb="9" eb="11">
      <t>ウリアゲ</t>
    </rPh>
    <rPh sb="11" eb="13">
      <t>ゲンカ</t>
    </rPh>
    <phoneticPr fontId="1"/>
  </si>
  <si>
    <t>日</t>
    <rPh sb="0" eb="1">
      <t>ニチ</t>
    </rPh>
    <phoneticPr fontId="1"/>
  </si>
  <si>
    <t>-</t>
    <phoneticPr fontId="1"/>
  </si>
  <si>
    <t>本テンプレートは、予想期間における損益計算書上の各段階収益（営業利益まで）の入力により、予想期間における財務三表が自動生成されます。</t>
    <rPh sb="0" eb="1">
      <t>ホン</t>
    </rPh>
    <rPh sb="9" eb="13">
      <t>ヨソウキカン</t>
    </rPh>
    <rPh sb="17" eb="22">
      <t>ソンエキケイサンショ</t>
    </rPh>
    <rPh sb="22" eb="23">
      <t>ジョウ</t>
    </rPh>
    <rPh sb="24" eb="25">
      <t>カク</t>
    </rPh>
    <rPh sb="25" eb="27">
      <t>ダンカイ</t>
    </rPh>
    <rPh sb="27" eb="29">
      <t>シュウエキ</t>
    </rPh>
    <rPh sb="30" eb="34">
      <t>エイギョウリエキ</t>
    </rPh>
    <rPh sb="38" eb="40">
      <t>ニュウリョク</t>
    </rPh>
    <rPh sb="44" eb="46">
      <t>ヨソウ</t>
    </rPh>
    <rPh sb="46" eb="48">
      <t>キカン</t>
    </rPh>
    <rPh sb="52" eb="54">
      <t>ザイム</t>
    </rPh>
    <rPh sb="54" eb="56">
      <t>サンピョウ</t>
    </rPh>
    <rPh sb="57" eb="61">
      <t>ジドウセイセイ</t>
    </rPh>
    <phoneticPr fontId="1"/>
  </si>
  <si>
    <t>※モデル作成にあたっては㈱Ｉｓｈａｒｅのブログもご参照下さい ⇒ ⇒ ⇒</t>
    <rPh sb="4" eb="6">
      <t>サクセイ</t>
    </rPh>
    <rPh sb="25" eb="27">
      <t>サンショウ</t>
    </rPh>
    <rPh sb="27" eb="28">
      <t>クダ</t>
    </rPh>
    <phoneticPr fontId="1"/>
  </si>
  <si>
    <t>https://corporate.ishare-emh.com/blog/</t>
    <phoneticPr fontId="1"/>
  </si>
  <si>
    <t>ただし、相当に簡易な仕組みとしているため、個社事由により財務三表の作成ロジックが不適切な場合があります。必要に応じて業績モデルを修正下さい。</t>
    <rPh sb="4" eb="6">
      <t>ソウトウ</t>
    </rPh>
    <rPh sb="7" eb="9">
      <t>カンイ</t>
    </rPh>
    <rPh sb="10" eb="12">
      <t>シク</t>
    </rPh>
    <rPh sb="21" eb="23">
      <t>コシャ</t>
    </rPh>
    <rPh sb="23" eb="25">
      <t>ジユウ</t>
    </rPh>
    <rPh sb="28" eb="30">
      <t>ザイム</t>
    </rPh>
    <rPh sb="30" eb="31">
      <t>サン</t>
    </rPh>
    <rPh sb="31" eb="32">
      <t>ヒョウ</t>
    </rPh>
    <rPh sb="33" eb="35">
      <t>サクセイ</t>
    </rPh>
    <rPh sb="40" eb="43">
      <t>フテキセツ</t>
    </rPh>
    <rPh sb="44" eb="46">
      <t>バアイ</t>
    </rPh>
    <rPh sb="52" eb="54">
      <t>ヒツヨウ</t>
    </rPh>
    <rPh sb="54" eb="56">
      <t>フヒツヨウ</t>
    </rPh>
    <rPh sb="55" eb="56">
      <t>オウ</t>
    </rPh>
    <rPh sb="58" eb="60">
      <t>ギョウセキ</t>
    </rPh>
    <rPh sb="64" eb="66">
      <t>シュウセイ</t>
    </rPh>
    <rPh sb="66" eb="67">
      <t>クダ</t>
    </rPh>
    <phoneticPr fontId="1"/>
  </si>
  <si>
    <t>■</t>
    <phoneticPr fontId="1"/>
  </si>
  <si>
    <t>% of sales</t>
  </si>
  <si>
    <t>YoY, %</t>
  </si>
  <si>
    <t>YoY, %</t>
    <phoneticPr fontId="1"/>
  </si>
  <si>
    <t>Act</t>
  </si>
  <si>
    <t>Act</t>
    <phoneticPr fontId="1"/>
  </si>
  <si>
    <t>Est</t>
  </si>
  <si>
    <t>Est</t>
    <phoneticPr fontId="1"/>
  </si>
  <si>
    <t>Co's</t>
  </si>
  <si>
    <t>Yearly</t>
  </si>
  <si>
    <t>Quarterly</t>
  </si>
  <si>
    <t>セグメント/KPI/費用明細等</t>
    <rPh sb="10" eb="12">
      <t>ヒヨウ</t>
    </rPh>
    <rPh sb="12" eb="14">
      <t>メイサイ</t>
    </rPh>
    <rPh sb="14" eb="15">
      <t>ナド</t>
    </rPh>
    <phoneticPr fontId="1"/>
  </si>
  <si>
    <t>セグメント/KPI/費用明細等（四半期累積値入力用）</t>
    <rPh sb="16" eb="19">
      <t>シハンキ</t>
    </rPh>
    <rPh sb="19" eb="21">
      <t>ルイセキ</t>
    </rPh>
    <rPh sb="21" eb="22">
      <t>アタイ</t>
    </rPh>
    <rPh sb="22" eb="25">
      <t>ニュウリョクヨウ</t>
    </rPh>
    <phoneticPr fontId="1"/>
  </si>
  <si>
    <t>ZZZ（本行より上に項目/行追加する）</t>
    <rPh sb="4" eb="5">
      <t>ホン</t>
    </rPh>
    <rPh sb="5" eb="6">
      <t>ギョウ</t>
    </rPh>
    <rPh sb="8" eb="9">
      <t>ウエ</t>
    </rPh>
    <rPh sb="10" eb="12">
      <t>コウモク</t>
    </rPh>
    <rPh sb="13" eb="14">
      <t>ギョウ</t>
    </rPh>
    <rPh sb="14" eb="16">
      <t>ツイカ</t>
    </rPh>
    <phoneticPr fontId="1"/>
  </si>
  <si>
    <t>DDD</t>
    <phoneticPr fontId="1"/>
  </si>
  <si>
    <t>建設仮勘定</t>
    <rPh sb="0" eb="5">
      <t>ケンセツカリカンジョウ</t>
    </rPh>
    <phoneticPr fontId="1"/>
  </si>
  <si>
    <t>ソフトウェア仮勘定</t>
    <rPh sb="6" eb="9">
      <t>カリカンジョウ</t>
    </rPh>
    <phoneticPr fontId="1"/>
  </si>
  <si>
    <t>有形固定資産の取得</t>
    <rPh sb="0" eb="6">
      <t>ユウケイコテイシサン</t>
    </rPh>
    <rPh sb="7" eb="9">
      <t>シュトク</t>
    </rPh>
    <phoneticPr fontId="1"/>
  </si>
  <si>
    <t>有形固定資産の売却</t>
    <rPh sb="0" eb="6">
      <t>ユウケイコテイシサン</t>
    </rPh>
    <rPh sb="7" eb="9">
      <t>バイキャク</t>
    </rPh>
    <phoneticPr fontId="1"/>
  </si>
  <si>
    <t>無形固定資産の取得</t>
    <rPh sb="0" eb="6">
      <t>ムケイコテイシサン</t>
    </rPh>
    <rPh sb="7" eb="9">
      <t>シュトク</t>
    </rPh>
    <phoneticPr fontId="1"/>
  </si>
  <si>
    <t>無形固定資産の売却</t>
    <rPh sb="0" eb="6">
      <t>ムケイコテイシサン</t>
    </rPh>
    <rPh sb="7" eb="9">
      <t>バイキャク</t>
    </rPh>
    <phoneticPr fontId="1"/>
  </si>
  <si>
    <t>EEE</t>
    <phoneticPr fontId="1"/>
  </si>
  <si>
    <t>FFF</t>
    <phoneticPr fontId="1"/>
  </si>
  <si>
    <t>net debt</t>
    <phoneticPr fontId="1"/>
  </si>
  <si>
    <t>yyyy/mm/dd</t>
    <phoneticPr fontId="1"/>
  </si>
  <si>
    <t>その他（小計から逆算）</t>
    <rPh sb="2" eb="3">
      <t>タ</t>
    </rPh>
    <rPh sb="4" eb="6">
      <t>ショウケイ</t>
    </rPh>
    <rPh sb="8" eb="10">
      <t>ギャクサン</t>
    </rPh>
    <phoneticPr fontId="1"/>
  </si>
  <si>
    <t>セグメント売上高 A</t>
    <rPh sb="5" eb="8">
      <t>ウリアゲダカ</t>
    </rPh>
    <phoneticPr fontId="1"/>
  </si>
  <si>
    <t>セグメント売上高 B</t>
    <rPh sb="5" eb="8">
      <t>ウリアゲダカ</t>
    </rPh>
    <phoneticPr fontId="1"/>
  </si>
  <si>
    <t>セグメント利益 A</t>
    <rPh sb="5" eb="7">
      <t>リエキ</t>
    </rPh>
    <phoneticPr fontId="1"/>
  </si>
  <si>
    <t>セグメント利益 B</t>
    <rPh sb="5" eb="7">
      <t>リエキ</t>
    </rPh>
    <phoneticPr fontId="1"/>
  </si>
  <si>
    <t>営業利益率（右軸）</t>
    <rPh sb="0" eb="5">
      <t>エイギョウリエキリツ</t>
    </rPh>
    <rPh sb="6" eb="8">
      <t>ミギジク</t>
    </rPh>
    <phoneticPr fontId="1"/>
  </si>
  <si>
    <t>売上高及び営業利益率の推移</t>
    <rPh sb="0" eb="3">
      <t>ウリアゲダカ</t>
    </rPh>
    <rPh sb="3" eb="4">
      <t>オヨ</t>
    </rPh>
    <rPh sb="5" eb="10">
      <t>エイギョウリエキリツ</t>
    </rPh>
    <rPh sb="11" eb="13">
      <t>スイイ</t>
    </rPh>
    <phoneticPr fontId="1"/>
  </si>
  <si>
    <t>How to use</t>
  </si>
  <si>
    <t>Format</t>
    <phoneticPr fontId="1"/>
  </si>
  <si>
    <t>Model</t>
    <phoneticPr fontId="1"/>
  </si>
  <si>
    <t>Chart</t>
    <phoneticPr fontId="1"/>
  </si>
  <si>
    <t>Cor tax sim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</si>
</sst>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yyyy/mm"/>
    <numFmt numFmtId="178" formatCode="0_ ;[Red]\-0\ "/>
    <numFmt numFmtId="179" formatCode="#,##0.0_ ;[Red]\-#,##0.0\ "/>
    <numFmt numFmtId="180" formatCode="#,##0.00_ ;[Red]\-#,##0.00\ "/>
    <numFmt numFmtId="181" formatCode="#,##0.000_ ;[Red]\-#,##0.000\ "/>
  </numFmts>
  <fonts count="18"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sz val="10"/>
      <name val="Meiryo UI"/>
      <family val="3"/>
      <charset val="128"/>
    </font>
    <font>
      <sz val="10"/>
      <color theme="0" tint="-0.499984740745262"/>
      <name val="Meiryo UI"/>
      <family val="3"/>
      <charset val="128"/>
    </font>
    <font>
      <sz val="10"/>
      <color theme="0"/>
      <name val="Meiryo UI"/>
      <family val="3"/>
      <charset val="128"/>
    </font>
    <font>
      <b/>
      <sz val="10"/>
      <color rgb="FF499F9A"/>
      <name val="Meiryo UI"/>
      <family val="3"/>
      <charset val="128"/>
    </font>
    <font>
      <b/>
      <i/>
      <sz val="10"/>
      <color rgb="FF499F9A"/>
      <name val="Meiryo UI"/>
      <family val="3"/>
      <charset val="128"/>
    </font>
    <font>
      <sz val="10"/>
      <color theme="0" tint="-0.249977111117893"/>
      <name val="Meiryo UI"/>
      <family val="3"/>
      <charset val="128"/>
    </font>
    <font>
      <b/>
      <i/>
      <sz val="10"/>
      <color theme="0" tint="-0.249977111117893"/>
      <name val="Meiryo UI"/>
      <family val="3"/>
      <charset val="128"/>
    </font>
    <font>
      <sz val="10"/>
      <color rgb="FFFF0000"/>
      <name val="Meiryo UI"/>
      <family val="3"/>
      <charset val="128"/>
    </font>
    <font>
      <b/>
      <sz val="10"/>
      <color theme="1" tint="0.249977111117893"/>
      <name val="Meiryo UI"/>
      <family val="3"/>
      <charset val="128"/>
    </font>
    <font>
      <sz val="8"/>
      <color theme="0" tint="-0.499984740745262"/>
      <name val="Meiryo UI"/>
      <family val="3"/>
      <charset val="128"/>
    </font>
    <font>
      <b/>
      <sz val="10"/>
      <color theme="1"/>
      <name val="Meiryo UI"/>
      <family val="3"/>
      <charset val="128"/>
    </font>
    <font>
      <u/>
      <sz val="11"/>
      <color theme="10"/>
      <name val="游ゴシック"/>
      <family val="2"/>
      <charset val="128"/>
      <scheme val="minor"/>
    </font>
    <font>
      <u/>
      <sz val="10"/>
      <color theme="10"/>
      <name val="Meiryo UI"/>
      <family val="3"/>
      <charset val="128"/>
    </font>
    <font>
      <b/>
      <sz val="10"/>
      <color rgb="FF2D615F"/>
      <name val="Meiryo UI"/>
      <family val="3"/>
      <charset val="128"/>
    </font>
    <font>
      <b/>
      <i/>
      <sz val="10"/>
      <color rgb="FF2D615F"/>
      <name val="Meiryo UI"/>
      <family val="3"/>
      <charset val="128"/>
    </font>
  </fonts>
  <fills count="10">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2D615F"/>
        <bgColor indexed="64"/>
      </patternFill>
    </fill>
  </fills>
  <borders count="65">
    <border>
      <left/>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right/>
      <top/>
      <bottom style="double">
        <color theme="0" tint="-0.499984740745262"/>
      </bottom>
      <diagonal/>
    </border>
    <border>
      <left style="thin">
        <color theme="0"/>
      </left>
      <right/>
      <top/>
      <bottom style="double">
        <color theme="0" tint="-0.499984740745262"/>
      </bottom>
      <diagonal/>
    </border>
    <border>
      <left/>
      <right style="thin">
        <color theme="0"/>
      </right>
      <top/>
      <bottom style="double">
        <color theme="0" tint="-0.499984740745262"/>
      </bottom>
      <diagonal/>
    </border>
    <border>
      <left style="thin">
        <color theme="0" tint="-0.499984740745262"/>
      </left>
      <right style="thin">
        <color theme="0"/>
      </right>
      <top style="thin">
        <color theme="0" tint="-0.499984740745262"/>
      </top>
      <bottom/>
      <diagonal/>
    </border>
    <border>
      <left style="thin">
        <color theme="0"/>
      </left>
      <right style="thin">
        <color theme="0"/>
      </right>
      <top style="thin">
        <color theme="0" tint="-0.499984740745262"/>
      </top>
      <bottom/>
      <diagonal/>
    </border>
    <border>
      <left style="thin">
        <color theme="0"/>
      </left>
      <right style="thin">
        <color theme="0" tint="-0.499984740745262"/>
      </right>
      <top style="thin">
        <color theme="0" tint="-0.499984740745262"/>
      </top>
      <bottom/>
      <diagonal/>
    </border>
    <border>
      <left style="thin">
        <color theme="0" tint="-0.499984740745262"/>
      </left>
      <right style="hair">
        <color theme="0" tint="-0.24994659260841701"/>
      </right>
      <top style="thin">
        <color theme="0" tint="-0.499984740745262"/>
      </top>
      <bottom style="hair">
        <color theme="0" tint="-0.24994659260841701"/>
      </bottom>
      <diagonal/>
    </border>
    <border>
      <left style="thin">
        <color theme="0" tint="-0.499984740745262"/>
      </left>
      <right style="hair">
        <color theme="0" tint="-0.24994659260841701"/>
      </right>
      <top style="hair">
        <color theme="0" tint="-0.24994659260841701"/>
      </top>
      <bottom style="hair">
        <color theme="0" tint="-0.24994659260841701"/>
      </bottom>
      <diagonal/>
    </border>
    <border>
      <left style="thin">
        <color theme="0" tint="-0.499984740745262"/>
      </left>
      <right style="hair">
        <color theme="0" tint="-0.24994659260841701"/>
      </right>
      <top style="hair">
        <color theme="0" tint="-0.24994659260841701"/>
      </top>
      <bottom style="thin">
        <color theme="0" tint="-0.499984740745262"/>
      </bottom>
      <diagonal/>
    </border>
    <border>
      <left/>
      <right/>
      <top style="thin">
        <color theme="0" tint="-0.499984740745262"/>
      </top>
      <bottom/>
      <diagonal/>
    </border>
    <border>
      <left style="thin">
        <color theme="0"/>
      </left>
      <right/>
      <top style="thin">
        <color theme="0" tint="-0.499984740745262"/>
      </top>
      <bottom/>
      <diagonal/>
    </border>
    <border>
      <left/>
      <right style="thin">
        <color theme="0"/>
      </right>
      <top style="thin">
        <color theme="0" tint="-0.499984740745262"/>
      </top>
      <bottom/>
      <diagonal/>
    </border>
    <border>
      <left/>
      <right/>
      <top/>
      <bottom style="thin">
        <color theme="0" tint="-0.499984740745262"/>
      </bottom>
      <diagonal/>
    </border>
    <border>
      <left style="thin">
        <color theme="0"/>
      </left>
      <right/>
      <top/>
      <bottom style="thin">
        <color theme="0" tint="-0.499984740745262"/>
      </bottom>
      <diagonal/>
    </border>
    <border>
      <left/>
      <right style="thin">
        <color theme="0"/>
      </right>
      <top/>
      <bottom style="thin">
        <color theme="0" tint="-0.499984740745262"/>
      </bottom>
      <diagonal/>
    </border>
    <border>
      <left style="hair">
        <color theme="0" tint="-0.24994659260841701"/>
      </left>
      <right/>
      <top style="thin">
        <color theme="0" tint="-0.499984740745262"/>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hair">
        <color theme="0" tint="-0.24994659260841701"/>
      </left>
      <right/>
      <top style="hair">
        <color theme="0" tint="-0.24994659260841701"/>
      </top>
      <bottom style="thin">
        <color theme="0" tint="-0.499984740745262"/>
      </bottom>
      <diagonal/>
    </border>
    <border>
      <left/>
      <right style="thin">
        <color theme="0" tint="-0.499984740745262"/>
      </right>
      <top style="thin">
        <color theme="0" tint="-0.499984740745262"/>
      </top>
      <bottom style="hair">
        <color theme="0" tint="-0.24994659260841701"/>
      </bottom>
      <diagonal/>
    </border>
    <border>
      <left/>
      <right style="thin">
        <color theme="0" tint="-0.499984740745262"/>
      </right>
      <top style="hair">
        <color theme="0" tint="-0.24994659260841701"/>
      </top>
      <bottom style="hair">
        <color theme="0" tint="-0.24994659260841701"/>
      </bottom>
      <diagonal/>
    </border>
    <border>
      <left/>
      <right style="thin">
        <color theme="0" tint="-0.499984740745262"/>
      </right>
      <top style="hair">
        <color theme="0" tint="-0.24994659260841701"/>
      </top>
      <bottom style="thin">
        <color theme="0" tint="-0.499984740745262"/>
      </bottom>
      <diagonal/>
    </border>
    <border>
      <left style="thick">
        <color theme="0" tint="-0.24994659260841701"/>
      </left>
      <right style="thick">
        <color theme="0" tint="-0.24994659260841701"/>
      </right>
      <top style="thick">
        <color theme="0" tint="-0.24994659260841701"/>
      </top>
      <bottom style="hair">
        <color theme="0" tint="-0.24994659260841701"/>
      </bottom>
      <diagonal/>
    </border>
    <border>
      <left style="thick">
        <color theme="0" tint="-0.24994659260841701"/>
      </left>
      <right style="thick">
        <color theme="0" tint="-0.24994659260841701"/>
      </right>
      <top style="hair">
        <color theme="0" tint="-0.24994659260841701"/>
      </top>
      <bottom style="hair">
        <color theme="0" tint="-0.24994659260841701"/>
      </bottom>
      <diagonal/>
    </border>
    <border>
      <left style="thick">
        <color theme="0" tint="-0.24994659260841701"/>
      </left>
      <right style="thick">
        <color theme="0" tint="-0.24994659260841701"/>
      </right>
      <top style="hair">
        <color theme="0" tint="-0.24994659260841701"/>
      </top>
      <bottom style="thick">
        <color theme="0" tint="-0.24994659260841701"/>
      </bottom>
      <diagonal/>
    </border>
    <border>
      <left style="thin">
        <color theme="0" tint="-0.499984740745262"/>
      </left>
      <right style="thin">
        <color theme="0"/>
      </right>
      <top style="thin">
        <color theme="0" tint="-0.499984740745262"/>
      </top>
      <bottom style="thin">
        <color theme="0"/>
      </bottom>
      <diagonal/>
    </border>
    <border>
      <left style="thin">
        <color theme="0"/>
      </left>
      <right style="thin">
        <color theme="0"/>
      </right>
      <top style="thin">
        <color theme="0" tint="-0.499984740745262"/>
      </top>
      <bottom style="thin">
        <color theme="0"/>
      </bottom>
      <diagonal/>
    </border>
    <border>
      <left style="thin">
        <color theme="0"/>
      </left>
      <right style="thin">
        <color theme="0" tint="-0.499984740745262"/>
      </right>
      <top style="thin">
        <color theme="0" tint="-0.499984740745262"/>
      </top>
      <bottom style="thin">
        <color theme="0"/>
      </bottom>
      <diagonal/>
    </border>
    <border>
      <left style="hair">
        <color theme="0" tint="-0.24994659260841701"/>
      </left>
      <right style="hair">
        <color theme="0" tint="-0.24994659260841701"/>
      </right>
      <top style="thin">
        <color theme="0" tint="-0.499984740745262"/>
      </top>
      <bottom style="hair">
        <color theme="0" tint="-0.24994659260841701"/>
      </bottom>
      <diagonal/>
    </border>
    <border>
      <left style="hair">
        <color theme="0" tint="-0.24994659260841701"/>
      </left>
      <right style="thin">
        <color theme="0" tint="-0.499984740745262"/>
      </right>
      <top style="thin">
        <color theme="0" tint="-0.499984740745262"/>
      </top>
      <bottom style="hair">
        <color theme="0" tint="-0.2499465926084170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thin">
        <color theme="0" tint="-0.499984740745262"/>
      </right>
      <top style="hair">
        <color theme="0" tint="-0.24994659260841701"/>
      </top>
      <bottom style="hair">
        <color theme="0" tint="-0.24994659260841701"/>
      </bottom>
      <diagonal/>
    </border>
    <border>
      <left style="hair">
        <color theme="0" tint="-0.24994659260841701"/>
      </left>
      <right style="hair">
        <color theme="0" tint="-0.24994659260841701"/>
      </right>
      <top style="hair">
        <color theme="0" tint="-0.24994659260841701"/>
      </top>
      <bottom style="thin">
        <color theme="0" tint="-0.499984740745262"/>
      </bottom>
      <diagonal/>
    </border>
    <border>
      <left style="hair">
        <color theme="0" tint="-0.24994659260841701"/>
      </left>
      <right style="thin">
        <color theme="0" tint="-0.499984740745262"/>
      </right>
      <top style="hair">
        <color theme="0" tint="-0.24994659260841701"/>
      </top>
      <bottom style="thin">
        <color theme="0" tint="-0.499984740745262"/>
      </bottom>
      <diagonal/>
    </border>
    <border>
      <left style="thin">
        <color theme="0" tint="-0.499984740745262"/>
      </left>
      <right style="hair">
        <color theme="0"/>
      </right>
      <top style="thin">
        <color theme="0" tint="-0.499984740745262"/>
      </top>
      <bottom style="thin">
        <color theme="0" tint="-0.499984740745262"/>
      </bottom>
      <diagonal/>
    </border>
    <border>
      <left style="hair">
        <color theme="0"/>
      </left>
      <right style="hair">
        <color theme="0"/>
      </right>
      <top style="thin">
        <color theme="0" tint="-0.499984740745262"/>
      </top>
      <bottom style="thin">
        <color theme="0" tint="-0.499984740745262"/>
      </bottom>
      <diagonal/>
    </border>
    <border>
      <left style="hair">
        <color theme="0"/>
      </left>
      <right style="thin">
        <color theme="0" tint="-0.499984740745262"/>
      </right>
      <top style="thin">
        <color theme="0" tint="-0.499984740745262"/>
      </top>
      <bottom style="thin">
        <color theme="0" tint="-0.499984740745262"/>
      </bottom>
      <diagonal/>
    </border>
    <border>
      <left style="hair">
        <color theme="0" tint="-0.24994659260841701"/>
      </left>
      <right style="hair">
        <color theme="0" tint="-0.24994659260841701"/>
      </right>
      <top style="hair">
        <color theme="0" tint="-0.24994659260841701"/>
      </top>
      <bottom/>
      <diagonal/>
    </border>
    <border>
      <left style="hair">
        <color theme="0" tint="-0.24994659260841701"/>
      </left>
      <right style="thin">
        <color theme="0" tint="-0.499984740745262"/>
      </right>
      <top style="hair">
        <color theme="0" tint="-0.2499465926084170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double">
        <color theme="0" tint="-0.499984740745262"/>
      </top>
      <bottom/>
      <diagonal/>
    </border>
    <border>
      <left style="thin">
        <color theme="0"/>
      </left>
      <right style="thin">
        <color theme="0"/>
      </right>
      <top/>
      <bottom style="thin">
        <color theme="0" tint="-0.499984740745262"/>
      </bottom>
      <diagonal/>
    </border>
    <border>
      <left style="thin">
        <color theme="0"/>
      </left>
      <right style="thin">
        <color theme="0"/>
      </right>
      <top style="double">
        <color theme="0" tint="-0.499984740745262"/>
      </top>
      <bottom/>
      <diagonal/>
    </border>
    <border>
      <left style="thin">
        <color theme="0"/>
      </left>
      <right style="thin">
        <color theme="0"/>
      </right>
      <top style="thin">
        <color theme="0" tint="-0.499984740745262"/>
      </top>
      <bottom style="thin">
        <color theme="0" tint="-0.499984740745262"/>
      </bottom>
      <diagonal/>
    </border>
    <border>
      <left/>
      <right style="thin">
        <color theme="0"/>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left>
      <right style="thin">
        <color theme="0"/>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left>
      <right style="thin">
        <color theme="0"/>
      </right>
      <top/>
      <bottom style="thin">
        <color theme="0" tint="-0.24994659260841701"/>
      </bottom>
      <diagonal/>
    </border>
    <border>
      <left/>
      <right style="thin">
        <color theme="0" tint="-0.24994659260841701"/>
      </right>
      <top/>
      <bottom style="thin">
        <color theme="0" tint="-0.24994659260841701"/>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43">
    <xf numFmtId="0" fontId="0" fillId="0" borderId="0" xfId="0">
      <alignment vertical="center"/>
    </xf>
    <xf numFmtId="176" fontId="2" fillId="0" borderId="0" xfId="0" applyNumberFormat="1" applyFont="1">
      <alignment vertical="center"/>
    </xf>
    <xf numFmtId="176" fontId="2" fillId="0" borderId="0" xfId="0" applyNumberFormat="1" applyFont="1" applyAlignment="1">
      <alignment horizontal="right" vertical="center"/>
    </xf>
    <xf numFmtId="176" fontId="4" fillId="0" borderId="0" xfId="0" applyNumberFormat="1" applyFont="1" applyAlignment="1">
      <alignment horizontal="center" vertical="center"/>
    </xf>
    <xf numFmtId="176" fontId="4" fillId="0" borderId="0" xfId="0" applyNumberFormat="1" applyFont="1" applyAlignment="1">
      <alignment horizontal="right" vertical="center"/>
    </xf>
    <xf numFmtId="176" fontId="2" fillId="3" borderId="0" xfId="0" applyNumberFormat="1" applyFont="1" applyFill="1">
      <alignment vertical="center"/>
    </xf>
    <xf numFmtId="176" fontId="4" fillId="3" borderId="0" xfId="0" applyNumberFormat="1" applyFont="1" applyFill="1" applyAlignment="1">
      <alignment horizontal="right" vertical="center"/>
    </xf>
    <xf numFmtId="179" fontId="2" fillId="0" borderId="0" xfId="0" applyNumberFormat="1" applyFont="1">
      <alignment vertical="center"/>
    </xf>
    <xf numFmtId="179" fontId="4" fillId="0" borderId="0" xfId="0" applyNumberFormat="1" applyFont="1" applyAlignment="1">
      <alignment horizontal="right" vertical="center"/>
    </xf>
    <xf numFmtId="179" fontId="4" fillId="0" borderId="0" xfId="0" applyNumberFormat="1" applyFont="1">
      <alignment vertical="center"/>
    </xf>
    <xf numFmtId="180" fontId="2" fillId="0" borderId="0" xfId="0" applyNumberFormat="1" applyFont="1" applyAlignment="1">
      <alignment horizontal="right" vertical="center"/>
    </xf>
    <xf numFmtId="176" fontId="2" fillId="4" borderId="0" xfId="0" applyNumberFormat="1" applyFont="1" applyFill="1">
      <alignment vertical="center"/>
    </xf>
    <xf numFmtId="176" fontId="4" fillId="4" borderId="0" xfId="0" applyNumberFormat="1" applyFont="1" applyFill="1" applyAlignment="1">
      <alignment horizontal="right" vertical="center"/>
    </xf>
    <xf numFmtId="176" fontId="6" fillId="0" borderId="0" xfId="0" applyNumberFormat="1" applyFont="1">
      <alignment vertical="center"/>
    </xf>
    <xf numFmtId="176" fontId="7" fillId="0" borderId="0" xfId="0" applyNumberFormat="1" applyFont="1">
      <alignment vertical="center"/>
    </xf>
    <xf numFmtId="176" fontId="7" fillId="0" borderId="0" xfId="0" applyNumberFormat="1" applyFont="1" applyAlignment="1">
      <alignment horizontal="right" vertical="center"/>
    </xf>
    <xf numFmtId="176" fontId="2" fillId="3" borderId="0" xfId="0" applyNumberFormat="1" applyFont="1" applyFill="1" applyAlignment="1">
      <alignment horizontal="right" vertical="center"/>
    </xf>
    <xf numFmtId="176" fontId="2" fillId="4" borderId="0" xfId="0" applyNumberFormat="1" applyFont="1" applyFill="1" applyAlignment="1">
      <alignment horizontal="right" vertical="center"/>
    </xf>
    <xf numFmtId="179" fontId="2" fillId="0" borderId="0" xfId="0" applyNumberFormat="1" applyFont="1" applyAlignment="1">
      <alignment horizontal="right" vertical="center"/>
    </xf>
    <xf numFmtId="180" fontId="2" fillId="0" borderId="0" xfId="0" applyNumberFormat="1" applyFont="1">
      <alignment vertical="center"/>
    </xf>
    <xf numFmtId="180" fontId="4" fillId="0" borderId="0" xfId="0" applyNumberFormat="1" applyFont="1" applyAlignment="1">
      <alignment horizontal="right" vertical="center"/>
    </xf>
    <xf numFmtId="176" fontId="2" fillId="0" borderId="4" xfId="0" applyNumberFormat="1" applyFont="1" applyBorder="1">
      <alignment vertical="center"/>
    </xf>
    <xf numFmtId="176" fontId="4" fillId="0" borderId="4" xfId="0" applyNumberFormat="1" applyFont="1" applyBorder="1" applyAlignment="1">
      <alignment horizontal="right" vertical="center"/>
    </xf>
    <xf numFmtId="176" fontId="2" fillId="0" borderId="4" xfId="0" applyNumberFormat="1" applyFont="1" applyBorder="1" applyAlignment="1">
      <alignment horizontal="right" vertical="center"/>
    </xf>
    <xf numFmtId="176" fontId="2" fillId="0" borderId="0" xfId="0" applyNumberFormat="1" applyFont="1" applyAlignment="1">
      <alignment horizontal="right" vertical="center" shrinkToFit="1"/>
    </xf>
    <xf numFmtId="176" fontId="2" fillId="0" borderId="1"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0" xfId="0" applyNumberFormat="1" applyFont="1" applyAlignment="1">
      <alignment vertical="center" shrinkToFit="1"/>
    </xf>
    <xf numFmtId="176" fontId="2" fillId="0" borderId="0" xfId="0" applyNumberFormat="1" applyFont="1" applyAlignment="1">
      <alignment horizontal="center" vertical="center" shrinkToFit="1"/>
    </xf>
    <xf numFmtId="176" fontId="2" fillId="0" borderId="1" xfId="0" applyNumberFormat="1" applyFont="1" applyBorder="1" applyAlignment="1">
      <alignment horizontal="center" vertical="center" shrinkToFit="1"/>
    </xf>
    <xf numFmtId="176" fontId="2" fillId="0" borderId="3" xfId="0" applyNumberFormat="1" applyFont="1" applyBorder="1" applyAlignment="1">
      <alignment horizontal="center" vertical="center" shrinkToFit="1"/>
    </xf>
    <xf numFmtId="176" fontId="2" fillId="0" borderId="1" xfId="0" quotePrefix="1"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176" fontId="2" fillId="3" borderId="0" xfId="0" applyNumberFormat="1" applyFont="1" applyFill="1" applyAlignment="1">
      <alignment horizontal="right" vertical="center" shrinkToFit="1"/>
    </xf>
    <xf numFmtId="176" fontId="2" fillId="3" borderId="1" xfId="0" applyNumberFormat="1" applyFont="1" applyFill="1" applyBorder="1" applyAlignment="1">
      <alignment horizontal="right" vertical="center" shrinkToFit="1"/>
    </xf>
    <xf numFmtId="176" fontId="2" fillId="3" borderId="3" xfId="0" applyNumberFormat="1" applyFont="1" applyFill="1" applyBorder="1" applyAlignment="1">
      <alignment horizontal="right" vertical="center" shrinkToFit="1"/>
    </xf>
    <xf numFmtId="176" fontId="2" fillId="3" borderId="0" xfId="0" applyNumberFormat="1" applyFont="1" applyFill="1" applyAlignment="1">
      <alignment vertical="center" shrinkToFit="1"/>
    </xf>
    <xf numFmtId="179" fontId="4" fillId="0" borderId="0" xfId="0" applyNumberFormat="1" applyFont="1" applyAlignment="1">
      <alignment horizontal="right" vertical="center" shrinkToFit="1"/>
    </xf>
    <xf numFmtId="179" fontId="4" fillId="0" borderId="1" xfId="0" applyNumberFormat="1" applyFont="1" applyBorder="1" applyAlignment="1">
      <alignment horizontal="right" vertical="center" shrinkToFit="1"/>
    </xf>
    <xf numFmtId="179" fontId="4" fillId="0" borderId="3" xfId="0" applyNumberFormat="1" applyFont="1" applyBorder="1" applyAlignment="1">
      <alignment horizontal="right" vertical="center" shrinkToFit="1"/>
    </xf>
    <xf numFmtId="179" fontId="4" fillId="0" borderId="0" xfId="0" applyNumberFormat="1" applyFont="1" applyAlignment="1">
      <alignment vertical="center" shrinkToFit="1"/>
    </xf>
    <xf numFmtId="176" fontId="2" fillId="0" borderId="4" xfId="0" applyNumberFormat="1" applyFont="1" applyBorder="1" applyAlignment="1">
      <alignment horizontal="right" vertical="center" shrinkToFit="1"/>
    </xf>
    <xf numFmtId="176" fontId="2" fillId="0" borderId="5" xfId="0" applyNumberFormat="1" applyFont="1" applyBorder="1" applyAlignment="1">
      <alignment horizontal="right" vertical="center" shrinkToFit="1"/>
    </xf>
    <xf numFmtId="176" fontId="2" fillId="0" borderId="6" xfId="0" applyNumberFormat="1" applyFont="1" applyBorder="1" applyAlignment="1">
      <alignment horizontal="right" vertical="center" shrinkToFit="1"/>
    </xf>
    <xf numFmtId="176" fontId="2" fillId="0" borderId="4" xfId="0" applyNumberFormat="1" applyFont="1" applyBorder="1" applyAlignment="1">
      <alignment vertical="center" shrinkToFit="1"/>
    </xf>
    <xf numFmtId="179" fontId="2" fillId="0" borderId="0" xfId="0" applyNumberFormat="1" applyFont="1" applyAlignment="1">
      <alignment horizontal="right" vertical="center" shrinkToFit="1"/>
    </xf>
    <xf numFmtId="179" fontId="2" fillId="0" borderId="1" xfId="0" applyNumberFormat="1" applyFont="1" applyBorder="1" applyAlignment="1">
      <alignment horizontal="right" vertical="center" shrinkToFit="1"/>
    </xf>
    <xf numFmtId="179" fontId="2" fillId="0" borderId="3" xfId="0" applyNumberFormat="1" applyFont="1" applyBorder="1" applyAlignment="1">
      <alignment horizontal="right" vertical="center" shrinkToFit="1"/>
    </xf>
    <xf numFmtId="179" fontId="2" fillId="0" borderId="0" xfId="0" applyNumberFormat="1" applyFont="1" applyAlignment="1">
      <alignment vertical="center" shrinkToFit="1"/>
    </xf>
    <xf numFmtId="180" fontId="2" fillId="0" borderId="0" xfId="0" applyNumberFormat="1" applyFont="1" applyAlignment="1">
      <alignment horizontal="right" vertical="center" shrinkToFit="1"/>
    </xf>
    <xf numFmtId="180" fontId="2" fillId="0" borderId="1" xfId="0" applyNumberFormat="1" applyFont="1" applyBorder="1" applyAlignment="1">
      <alignment horizontal="right" vertical="center" shrinkToFit="1"/>
    </xf>
    <xf numFmtId="180" fontId="2" fillId="0" borderId="3" xfId="0" applyNumberFormat="1" applyFont="1" applyBorder="1" applyAlignment="1">
      <alignment horizontal="right" vertical="center" shrinkToFit="1"/>
    </xf>
    <xf numFmtId="180" fontId="2" fillId="0" borderId="0" xfId="0" applyNumberFormat="1" applyFont="1" applyAlignment="1">
      <alignment vertical="center" shrinkToFit="1"/>
    </xf>
    <xf numFmtId="176" fontId="2" fillId="4" borderId="0" xfId="0" applyNumberFormat="1" applyFont="1" applyFill="1" applyAlignment="1">
      <alignment horizontal="right" vertical="center" shrinkToFit="1"/>
    </xf>
    <xf numFmtId="176" fontId="2" fillId="4" borderId="1" xfId="0" applyNumberFormat="1" applyFont="1" applyFill="1" applyBorder="1" applyAlignment="1">
      <alignment horizontal="right" vertical="center" shrinkToFit="1"/>
    </xf>
    <xf numFmtId="176" fontId="2" fillId="4" borderId="3" xfId="0" applyNumberFormat="1" applyFont="1" applyFill="1" applyBorder="1" applyAlignment="1">
      <alignment horizontal="right" vertical="center" shrinkToFit="1"/>
    </xf>
    <xf numFmtId="176" fontId="2" fillId="4" borderId="0" xfId="0" applyNumberFormat="1" applyFont="1" applyFill="1" applyAlignment="1">
      <alignment vertical="center" shrinkToFit="1"/>
    </xf>
    <xf numFmtId="176" fontId="7" fillId="0" borderId="0" xfId="0" applyNumberFormat="1" applyFont="1" applyAlignment="1">
      <alignment horizontal="right" vertical="center" shrinkToFit="1"/>
    </xf>
    <xf numFmtId="176" fontId="7" fillId="0" borderId="1" xfId="0" applyNumberFormat="1" applyFont="1" applyBorder="1" applyAlignment="1">
      <alignment horizontal="right" vertical="center" shrinkToFit="1"/>
    </xf>
    <xf numFmtId="176" fontId="7" fillId="0" borderId="3" xfId="0" applyNumberFormat="1" applyFont="1" applyBorder="1" applyAlignment="1">
      <alignment horizontal="right" vertical="center" shrinkToFit="1"/>
    </xf>
    <xf numFmtId="176" fontId="7" fillId="0" borderId="0" xfId="0" applyNumberFormat="1" applyFont="1" applyAlignment="1">
      <alignment vertical="center" shrinkToFit="1"/>
    </xf>
    <xf numFmtId="176" fontId="3" fillId="0" borderId="1" xfId="0" applyNumberFormat="1" applyFont="1" applyBorder="1" applyAlignment="1">
      <alignment horizontal="right" vertical="center" shrinkToFit="1"/>
    </xf>
    <xf numFmtId="176" fontId="3" fillId="0" borderId="0" xfId="0" applyNumberFormat="1" applyFont="1" applyAlignment="1">
      <alignment horizontal="right" vertical="center" shrinkToFit="1"/>
    </xf>
    <xf numFmtId="176" fontId="2" fillId="0" borderId="10" xfId="0" applyNumberFormat="1" applyFont="1" applyBorder="1">
      <alignment vertical="center"/>
    </xf>
    <xf numFmtId="176" fontId="2" fillId="0" borderId="11" xfId="0" applyNumberFormat="1" applyFont="1" applyBorder="1">
      <alignment vertical="center"/>
    </xf>
    <xf numFmtId="176" fontId="2" fillId="0" borderId="12" xfId="0" applyNumberFormat="1" applyFont="1" applyBorder="1">
      <alignment vertical="center"/>
    </xf>
    <xf numFmtId="176" fontId="8" fillId="0" borderId="0" xfId="0" applyNumberFormat="1" applyFont="1">
      <alignment vertical="center"/>
    </xf>
    <xf numFmtId="176" fontId="8" fillId="0" borderId="0" xfId="0" applyNumberFormat="1" applyFont="1" applyAlignment="1">
      <alignment vertical="center" shrinkToFit="1"/>
    </xf>
    <xf numFmtId="176" fontId="8" fillId="0" borderId="4" xfId="0" applyNumberFormat="1" applyFont="1" applyBorder="1" applyAlignment="1">
      <alignment vertical="center" shrinkToFit="1"/>
    </xf>
    <xf numFmtId="176" fontId="8" fillId="3" borderId="0" xfId="0" applyNumberFormat="1" applyFont="1" applyFill="1" applyAlignment="1">
      <alignment vertical="center" shrinkToFit="1"/>
    </xf>
    <xf numFmtId="176" fontId="8" fillId="4" borderId="0" xfId="0" applyNumberFormat="1" applyFont="1" applyFill="1" applyAlignment="1">
      <alignment vertical="center" shrinkToFit="1"/>
    </xf>
    <xf numFmtId="176" fontId="9" fillId="0" borderId="0" xfId="0" applyNumberFormat="1" applyFont="1" applyAlignment="1">
      <alignment vertical="center" shrinkToFit="1"/>
    </xf>
    <xf numFmtId="176" fontId="8" fillId="0" borderId="0" xfId="0" applyNumberFormat="1" applyFont="1" applyAlignment="1">
      <alignment horizontal="right" vertical="center"/>
    </xf>
    <xf numFmtId="176" fontId="8" fillId="0" borderId="0" xfId="0" applyNumberFormat="1" applyFont="1" applyAlignment="1">
      <alignment horizontal="right" vertical="center" shrinkToFit="1"/>
    </xf>
    <xf numFmtId="176" fontId="8" fillId="0" borderId="1" xfId="0" applyNumberFormat="1" applyFont="1" applyBorder="1" applyAlignment="1">
      <alignment horizontal="right" vertical="center" shrinkToFit="1"/>
    </xf>
    <xf numFmtId="176" fontId="3" fillId="3" borderId="1" xfId="0" applyNumberFormat="1" applyFont="1" applyFill="1" applyBorder="1" applyAlignment="1">
      <alignment horizontal="right" vertical="center" shrinkToFit="1"/>
    </xf>
    <xf numFmtId="176" fontId="3" fillId="3" borderId="0" xfId="0" applyNumberFormat="1" applyFont="1" applyFill="1" applyAlignment="1">
      <alignment horizontal="right" vertical="center" shrinkToFit="1"/>
    </xf>
    <xf numFmtId="176" fontId="3" fillId="4" borderId="1" xfId="0" applyNumberFormat="1" applyFont="1" applyFill="1" applyBorder="1" applyAlignment="1">
      <alignment horizontal="right" vertical="center" shrinkToFit="1"/>
    </xf>
    <xf numFmtId="176" fontId="3" fillId="4" borderId="0" xfId="0" applyNumberFormat="1" applyFont="1" applyFill="1" applyAlignment="1">
      <alignment horizontal="right" vertical="center" shrinkToFit="1"/>
    </xf>
    <xf numFmtId="176" fontId="5" fillId="2" borderId="14" xfId="0" applyNumberFormat="1" applyFont="1" applyFill="1" applyBorder="1" applyAlignment="1">
      <alignment horizontal="center" vertical="center" shrinkToFit="1"/>
    </xf>
    <xf numFmtId="176" fontId="5" fillId="2" borderId="13" xfId="0" applyNumberFormat="1" applyFont="1" applyFill="1" applyBorder="1" applyAlignment="1">
      <alignment horizontal="center" vertical="center" shrinkToFit="1"/>
    </xf>
    <xf numFmtId="176" fontId="5" fillId="2" borderId="17" xfId="0" applyNumberFormat="1" applyFont="1" applyFill="1" applyBorder="1" applyAlignment="1">
      <alignment horizontal="center" vertical="center" shrinkToFit="1"/>
    </xf>
    <xf numFmtId="176" fontId="5" fillId="2" borderId="16" xfId="0" applyNumberFormat="1" applyFont="1" applyFill="1" applyBorder="1" applyAlignment="1">
      <alignment horizontal="center" vertical="center" shrinkToFit="1"/>
    </xf>
    <xf numFmtId="176" fontId="5" fillId="5" borderId="13" xfId="0" applyNumberFormat="1" applyFont="1" applyFill="1" applyBorder="1">
      <alignment vertical="center"/>
    </xf>
    <xf numFmtId="176" fontId="5" fillId="5" borderId="13" xfId="0" applyNumberFormat="1" applyFont="1" applyFill="1" applyBorder="1" applyAlignment="1">
      <alignment horizontal="right" vertical="center"/>
    </xf>
    <xf numFmtId="176" fontId="5" fillId="5" borderId="13" xfId="0" applyNumberFormat="1" applyFont="1" applyFill="1" applyBorder="1" applyAlignment="1">
      <alignment horizontal="center" vertical="center" shrinkToFit="1"/>
    </xf>
    <xf numFmtId="176" fontId="5" fillId="5" borderId="14" xfId="0" applyNumberFormat="1" applyFont="1" applyFill="1" applyBorder="1" applyAlignment="1">
      <alignment horizontal="center" vertical="center" shrinkToFit="1"/>
    </xf>
    <xf numFmtId="176" fontId="5" fillId="5" borderId="15" xfId="0" applyNumberFormat="1" applyFont="1" applyFill="1" applyBorder="1" applyAlignment="1">
      <alignment horizontal="center" vertical="center" shrinkToFit="1"/>
    </xf>
    <xf numFmtId="176" fontId="5" fillId="5" borderId="13" xfId="0" applyNumberFormat="1" applyFont="1" applyFill="1" applyBorder="1" applyAlignment="1">
      <alignment vertical="center" shrinkToFit="1"/>
    </xf>
    <xf numFmtId="176" fontId="8" fillId="5" borderId="13" xfId="0" applyNumberFormat="1" applyFont="1" applyFill="1" applyBorder="1" applyAlignment="1">
      <alignment vertical="center" shrinkToFit="1"/>
    </xf>
    <xf numFmtId="176" fontId="5" fillId="5" borderId="16" xfId="0" applyNumberFormat="1" applyFont="1" applyFill="1" applyBorder="1">
      <alignment vertical="center"/>
    </xf>
    <xf numFmtId="176" fontId="5" fillId="5" borderId="16" xfId="0" applyNumberFormat="1" applyFont="1" applyFill="1" applyBorder="1" applyAlignment="1">
      <alignment horizontal="right" vertical="center"/>
    </xf>
    <xf numFmtId="176" fontId="5" fillId="5" borderId="16" xfId="0" applyNumberFormat="1" applyFont="1" applyFill="1" applyBorder="1" applyAlignment="1">
      <alignment horizontal="center" vertical="center" shrinkToFit="1"/>
    </xf>
    <xf numFmtId="176" fontId="5" fillId="5" borderId="17" xfId="0" applyNumberFormat="1" applyFont="1" applyFill="1" applyBorder="1" applyAlignment="1">
      <alignment horizontal="center" vertical="center" shrinkToFit="1"/>
    </xf>
    <xf numFmtId="176" fontId="5" fillId="5" borderId="18" xfId="0" applyNumberFormat="1" applyFont="1" applyFill="1" applyBorder="1" applyAlignment="1">
      <alignment horizontal="center" vertical="center" shrinkToFit="1"/>
    </xf>
    <xf numFmtId="176" fontId="5" fillId="5" borderId="16" xfId="0" applyNumberFormat="1" applyFont="1" applyFill="1" applyBorder="1" applyAlignment="1">
      <alignment vertical="center" shrinkToFit="1"/>
    </xf>
    <xf numFmtId="176" fontId="8" fillId="5" borderId="16" xfId="0" applyNumberFormat="1" applyFont="1" applyFill="1" applyBorder="1" applyAlignment="1">
      <alignment vertical="center" shrinkToFit="1"/>
    </xf>
    <xf numFmtId="176" fontId="2" fillId="0" borderId="19" xfId="0" applyNumberFormat="1" applyFont="1" applyBorder="1">
      <alignment vertical="center"/>
    </xf>
    <xf numFmtId="176" fontId="2" fillId="0" borderId="20" xfId="0" applyNumberFormat="1" applyFont="1" applyBorder="1">
      <alignment vertical="center"/>
    </xf>
    <xf numFmtId="176" fontId="2" fillId="0" borderId="21" xfId="0" applyNumberFormat="1" applyFont="1" applyBorder="1">
      <alignment vertical="center"/>
    </xf>
    <xf numFmtId="176" fontId="2" fillId="0" borderId="22" xfId="0" applyNumberFormat="1" applyFont="1" applyBorder="1" applyAlignment="1">
      <alignment horizontal="left" vertical="center"/>
    </xf>
    <xf numFmtId="176" fontId="2" fillId="0" borderId="23" xfId="0" applyNumberFormat="1" applyFont="1" applyBorder="1" applyAlignment="1">
      <alignment horizontal="left" vertical="center"/>
    </xf>
    <xf numFmtId="177" fontId="2" fillId="0" borderId="23" xfId="0" applyNumberFormat="1" applyFont="1" applyBorder="1" applyAlignment="1">
      <alignment horizontal="left" vertical="center"/>
    </xf>
    <xf numFmtId="180" fontId="2" fillId="0" borderId="23" xfId="0" applyNumberFormat="1" applyFont="1" applyBorder="1" applyAlignment="1">
      <alignment horizontal="left" vertical="center" wrapText="1"/>
    </xf>
    <xf numFmtId="176" fontId="2" fillId="0" borderId="25" xfId="0" applyNumberFormat="1" applyFont="1" applyBorder="1" applyAlignment="1">
      <alignment horizontal="center" vertical="center"/>
    </xf>
    <xf numFmtId="178" fontId="2" fillId="0" borderId="26" xfId="0" applyNumberFormat="1" applyFont="1" applyBorder="1" applyAlignment="1">
      <alignment horizontal="center" vertical="center"/>
    </xf>
    <xf numFmtId="177" fontId="2" fillId="0" borderId="26" xfId="0" applyNumberFormat="1" applyFont="1" applyBorder="1" applyAlignment="1">
      <alignment horizontal="center" vertical="center"/>
    </xf>
    <xf numFmtId="180" fontId="2" fillId="0" borderId="26"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4" fillId="0" borderId="0" xfId="0" applyNumberFormat="1" applyFont="1" applyAlignment="1">
      <alignment vertical="center" shrinkToFit="1"/>
    </xf>
    <xf numFmtId="176" fontId="2" fillId="0" borderId="0" xfId="0" applyNumberFormat="1" applyFont="1" applyAlignment="1">
      <alignment horizontal="center" vertical="center"/>
    </xf>
    <xf numFmtId="176" fontId="2" fillId="0" borderId="23" xfId="0" applyNumberFormat="1" applyFont="1" applyBorder="1" applyAlignment="1">
      <alignment horizontal="left" vertical="center" wrapText="1"/>
    </xf>
    <xf numFmtId="176" fontId="2" fillId="0" borderId="24" xfId="0" applyNumberFormat="1" applyFont="1" applyBorder="1" applyAlignment="1">
      <alignment horizontal="left" vertical="center" wrapText="1"/>
    </xf>
    <xf numFmtId="176" fontId="2" fillId="0" borderId="31" xfId="0" applyNumberFormat="1" applyFont="1" applyBorder="1">
      <alignment vertical="center"/>
    </xf>
    <xf numFmtId="176" fontId="2" fillId="0" borderId="33" xfId="0" applyNumberFormat="1" applyFont="1" applyBorder="1">
      <alignment vertical="center"/>
    </xf>
    <xf numFmtId="176" fontId="2" fillId="0" borderId="35" xfId="0" applyNumberFormat="1" applyFont="1" applyBorder="1">
      <alignment vertical="center"/>
    </xf>
    <xf numFmtId="176" fontId="2" fillId="0" borderId="33" xfId="0" applyNumberFormat="1" applyFont="1" applyBorder="1" applyAlignment="1">
      <alignment vertical="center" wrapText="1"/>
    </xf>
    <xf numFmtId="176" fontId="2" fillId="0" borderId="34" xfId="0" applyNumberFormat="1" applyFont="1" applyBorder="1" applyAlignment="1">
      <alignment vertical="center" wrapText="1"/>
    </xf>
    <xf numFmtId="176" fontId="4" fillId="0" borderId="0" xfId="0" applyNumberFormat="1" applyFont="1">
      <alignment vertical="center"/>
    </xf>
    <xf numFmtId="176" fontId="4" fillId="0" borderId="0" xfId="0" applyNumberFormat="1" applyFont="1" applyAlignment="1">
      <alignment horizontal="right" vertical="center" shrinkToFit="1"/>
    </xf>
    <xf numFmtId="176" fontId="4" fillId="0" borderId="1" xfId="0" applyNumberFormat="1" applyFont="1" applyBorder="1" applyAlignment="1">
      <alignment horizontal="right" vertical="center" shrinkToFit="1"/>
    </xf>
    <xf numFmtId="176" fontId="4" fillId="0" borderId="3" xfId="0" applyNumberFormat="1" applyFont="1" applyBorder="1" applyAlignment="1">
      <alignment horizontal="right" vertical="center" shrinkToFit="1"/>
    </xf>
    <xf numFmtId="176" fontId="2" fillId="0" borderId="32" xfId="0" applyNumberFormat="1" applyFont="1" applyBorder="1" applyAlignment="1">
      <alignment vertical="center" wrapText="1"/>
    </xf>
    <xf numFmtId="176" fontId="2" fillId="0" borderId="36" xfId="0" applyNumberFormat="1" applyFont="1" applyBorder="1" applyAlignment="1">
      <alignment vertical="center" wrapText="1"/>
    </xf>
    <xf numFmtId="176" fontId="11" fillId="0" borderId="0" xfId="0" quotePrefix="1" applyNumberFormat="1" applyFont="1">
      <alignment vertical="center"/>
    </xf>
    <xf numFmtId="176" fontId="2" fillId="0" borderId="35" xfId="0" applyNumberFormat="1" applyFont="1" applyBorder="1" applyAlignment="1">
      <alignment vertical="center" wrapText="1"/>
    </xf>
    <xf numFmtId="176" fontId="2" fillId="0" borderId="40" xfId="0" applyNumberFormat="1" applyFont="1" applyBorder="1" applyAlignment="1">
      <alignment vertical="center" wrapText="1"/>
    </xf>
    <xf numFmtId="176" fontId="2" fillId="0" borderId="41" xfId="0" applyNumberFormat="1" applyFont="1" applyBorder="1" applyAlignment="1">
      <alignment vertical="center" wrapText="1"/>
    </xf>
    <xf numFmtId="176" fontId="5" fillId="2" borderId="37" xfId="0" applyNumberFormat="1" applyFont="1" applyFill="1" applyBorder="1" applyAlignment="1">
      <alignment horizontal="center" vertical="center"/>
    </xf>
    <xf numFmtId="176" fontId="5" fillId="2" borderId="38" xfId="0" applyNumberFormat="1" applyFont="1" applyFill="1" applyBorder="1" applyAlignment="1">
      <alignment horizontal="center" vertical="center"/>
    </xf>
    <xf numFmtId="176" fontId="5" fillId="2" borderId="38" xfId="0" applyNumberFormat="1" applyFont="1" applyFill="1" applyBorder="1" applyAlignment="1">
      <alignment horizontal="center" vertical="center" wrapText="1"/>
    </xf>
    <xf numFmtId="176" fontId="5" fillId="2" borderId="39" xfId="0" applyNumberFormat="1" applyFont="1" applyFill="1" applyBorder="1" applyAlignment="1">
      <alignment horizontal="center" vertical="center"/>
    </xf>
    <xf numFmtId="176" fontId="12" fillId="0" borderId="0" xfId="0" applyNumberFormat="1" applyFont="1">
      <alignment vertical="center"/>
    </xf>
    <xf numFmtId="176" fontId="12" fillId="4" borderId="0" xfId="0" applyNumberFormat="1" applyFont="1" applyFill="1">
      <alignment vertical="center"/>
    </xf>
    <xf numFmtId="180" fontId="4" fillId="0" borderId="0" xfId="0" applyNumberFormat="1" applyFont="1">
      <alignment vertical="center"/>
    </xf>
    <xf numFmtId="176" fontId="2" fillId="7" borderId="42" xfId="0" applyNumberFormat="1" applyFont="1" applyFill="1" applyBorder="1" applyAlignment="1">
      <alignment horizontal="center" vertical="center"/>
    </xf>
    <xf numFmtId="176" fontId="4" fillId="0" borderId="0" xfId="0" quotePrefix="1" applyNumberFormat="1" applyFont="1">
      <alignment vertical="center"/>
    </xf>
    <xf numFmtId="176" fontId="2" fillId="6" borderId="0" xfId="0" applyNumberFormat="1" applyFont="1" applyFill="1">
      <alignment vertical="center"/>
    </xf>
    <xf numFmtId="176" fontId="13" fillId="3" borderId="0" xfId="0" applyNumberFormat="1" applyFont="1" applyFill="1">
      <alignment vertical="center"/>
    </xf>
    <xf numFmtId="176" fontId="8" fillId="3" borderId="0" xfId="0" applyNumberFormat="1" applyFont="1" applyFill="1">
      <alignment vertical="center"/>
    </xf>
    <xf numFmtId="176" fontId="8" fillId="0" borderId="4" xfId="0" applyNumberFormat="1" applyFont="1" applyBorder="1">
      <alignment vertical="center"/>
    </xf>
    <xf numFmtId="176" fontId="8" fillId="4" borderId="0" xfId="0" applyNumberFormat="1" applyFont="1" applyFill="1">
      <alignment vertical="center"/>
    </xf>
    <xf numFmtId="180" fontId="3" fillId="0" borderId="1" xfId="0" applyNumberFormat="1" applyFont="1" applyBorder="1" applyAlignment="1">
      <alignment horizontal="right" vertical="center" shrinkToFit="1"/>
    </xf>
    <xf numFmtId="180" fontId="3" fillId="0" borderId="0" xfId="0" applyNumberFormat="1" applyFont="1" applyAlignment="1">
      <alignment horizontal="right" vertical="center" shrinkToFit="1"/>
    </xf>
    <xf numFmtId="179" fontId="3" fillId="0" borderId="1" xfId="0" applyNumberFormat="1" applyFont="1" applyBorder="1" applyAlignment="1">
      <alignment horizontal="right" vertical="center" shrinkToFit="1"/>
    </xf>
    <xf numFmtId="179" fontId="3" fillId="0" borderId="0" xfId="0" applyNumberFormat="1" applyFont="1" applyAlignment="1">
      <alignment horizontal="right" vertical="center" shrinkToFit="1"/>
    </xf>
    <xf numFmtId="176" fontId="2" fillId="3" borderId="14" xfId="0" applyNumberFormat="1" applyFont="1" applyFill="1" applyBorder="1" applyAlignment="1">
      <alignment horizontal="right" vertical="center" shrinkToFit="1"/>
    </xf>
    <xf numFmtId="176" fontId="4" fillId="0" borderId="3" xfId="0" applyNumberFormat="1" applyFont="1" applyBorder="1" applyAlignment="1">
      <alignment horizontal="right" vertical="center"/>
    </xf>
    <xf numFmtId="176" fontId="4" fillId="0" borderId="3" xfId="0" applyNumberFormat="1" applyFont="1" applyBorder="1" applyAlignment="1">
      <alignment horizontal="center" vertical="center"/>
    </xf>
    <xf numFmtId="176" fontId="4" fillId="3" borderId="3" xfId="0" applyNumberFormat="1" applyFont="1" applyFill="1" applyBorder="1" applyAlignment="1">
      <alignment horizontal="right" vertical="center"/>
    </xf>
    <xf numFmtId="179" fontId="4" fillId="0" borderId="3" xfId="0" applyNumberFormat="1" applyFont="1" applyBorder="1" applyAlignment="1">
      <alignment horizontal="right" vertical="center"/>
    </xf>
    <xf numFmtId="176" fontId="4" fillId="4" borderId="3" xfId="0" applyNumberFormat="1" applyFont="1" applyFill="1" applyBorder="1" applyAlignment="1">
      <alignment horizontal="right" vertical="center"/>
    </xf>
    <xf numFmtId="176" fontId="4" fillId="0" borderId="6"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5" fillId="5" borderId="15" xfId="0" applyNumberFormat="1" applyFont="1" applyFill="1" applyBorder="1" applyAlignment="1">
      <alignment horizontal="right" vertical="center"/>
    </xf>
    <xf numFmtId="176" fontId="5" fillId="5" borderId="18" xfId="0" applyNumberFormat="1" applyFont="1" applyFill="1" applyBorder="1" applyAlignment="1">
      <alignment horizontal="center" vertical="center"/>
    </xf>
    <xf numFmtId="180" fontId="4" fillId="0" borderId="3" xfId="0" applyNumberFormat="1" applyFont="1" applyBorder="1" applyAlignment="1">
      <alignment horizontal="right" vertical="center"/>
    </xf>
    <xf numFmtId="176" fontId="8" fillId="0" borderId="3" xfId="0" applyNumberFormat="1" applyFont="1" applyBorder="1">
      <alignment vertical="center"/>
    </xf>
    <xf numFmtId="176" fontId="2" fillId="0" borderId="0" xfId="0" applyNumberFormat="1" applyFont="1" applyAlignment="1">
      <alignment horizontal="left" vertical="center"/>
    </xf>
    <xf numFmtId="176" fontId="2" fillId="0" borderId="44" xfId="0" applyNumberFormat="1" applyFont="1" applyBorder="1" applyAlignment="1">
      <alignment horizontal="left" vertical="center"/>
    </xf>
    <xf numFmtId="176" fontId="4" fillId="0" borderId="44" xfId="0" applyNumberFormat="1" applyFont="1" applyBorder="1" applyAlignment="1">
      <alignment horizontal="right" vertical="center"/>
    </xf>
    <xf numFmtId="176" fontId="2" fillId="0" borderId="44" xfId="0" applyNumberFormat="1" applyFont="1" applyBorder="1" applyAlignment="1">
      <alignment horizontal="right" vertical="center"/>
    </xf>
    <xf numFmtId="176" fontId="2" fillId="4" borderId="0" xfId="0" applyNumberFormat="1" applyFont="1" applyFill="1" applyAlignment="1">
      <alignment horizontal="left" vertical="center"/>
    </xf>
    <xf numFmtId="176" fontId="13" fillId="3" borderId="42" xfId="0" applyNumberFormat="1" applyFont="1" applyFill="1" applyBorder="1" applyAlignment="1">
      <alignment horizontal="right" vertical="center"/>
    </xf>
    <xf numFmtId="176" fontId="5" fillId="2" borderId="43" xfId="0" applyNumberFormat="1" applyFont="1" applyFill="1" applyBorder="1" applyAlignment="1">
      <alignment horizontal="right" vertical="center"/>
    </xf>
    <xf numFmtId="176" fontId="5" fillId="2" borderId="43" xfId="0" applyNumberFormat="1" applyFont="1" applyFill="1" applyBorder="1" applyAlignment="1">
      <alignment horizontal="center" vertical="center"/>
    </xf>
    <xf numFmtId="176" fontId="5" fillId="2" borderId="43" xfId="0" applyNumberFormat="1" applyFont="1" applyFill="1" applyBorder="1" applyAlignment="1">
      <alignment horizontal="left" vertical="center"/>
    </xf>
    <xf numFmtId="180" fontId="2" fillId="4" borderId="0" xfId="0" applyNumberFormat="1" applyFont="1" applyFill="1" applyAlignment="1">
      <alignment horizontal="right" vertical="center"/>
    </xf>
    <xf numFmtId="181" fontId="2" fillId="0" borderId="0" xfId="0" applyNumberFormat="1" applyFont="1" applyAlignment="1">
      <alignment horizontal="right" vertical="center"/>
    </xf>
    <xf numFmtId="176" fontId="2" fillId="0" borderId="2" xfId="0" applyNumberFormat="1" applyFont="1" applyBorder="1" applyAlignment="1">
      <alignment horizontal="right" vertical="center"/>
    </xf>
    <xf numFmtId="176" fontId="2" fillId="0" borderId="2" xfId="0" applyNumberFormat="1" applyFont="1" applyBorder="1" applyAlignment="1">
      <alignment horizontal="center" vertical="center"/>
    </xf>
    <xf numFmtId="176" fontId="2" fillId="4" borderId="2" xfId="0" applyNumberFormat="1" applyFont="1" applyFill="1" applyBorder="1" applyAlignment="1">
      <alignment horizontal="right" vertical="center"/>
    </xf>
    <xf numFmtId="181" fontId="2" fillId="0" borderId="2" xfId="0" applyNumberFormat="1" applyFont="1" applyBorder="1" applyAlignment="1">
      <alignment horizontal="right" vertical="center"/>
    </xf>
    <xf numFmtId="176" fontId="2" fillId="0" borderId="46" xfId="0" applyNumberFormat="1" applyFont="1" applyBorder="1" applyAlignment="1">
      <alignment horizontal="right" vertical="center"/>
    </xf>
    <xf numFmtId="176" fontId="5" fillId="2" borderId="48" xfId="0" applyNumberFormat="1" applyFont="1" applyFill="1" applyBorder="1" applyAlignment="1">
      <alignment horizontal="center" vertical="center"/>
    </xf>
    <xf numFmtId="176" fontId="13" fillId="0" borderId="0" xfId="0" applyNumberFormat="1" applyFont="1" applyAlignment="1">
      <alignment horizontal="left" vertical="center"/>
    </xf>
    <xf numFmtId="176" fontId="2" fillId="4" borderId="49" xfId="0" applyNumberFormat="1" applyFont="1" applyFill="1" applyBorder="1" applyAlignment="1">
      <alignment horizontal="center" vertical="center"/>
    </xf>
    <xf numFmtId="176" fontId="2" fillId="4" borderId="50" xfId="0" applyNumberFormat="1" applyFont="1" applyFill="1" applyBorder="1" applyAlignment="1">
      <alignment horizontal="left" vertical="center"/>
    </xf>
    <xf numFmtId="176" fontId="4" fillId="4" borderId="50" xfId="0" applyNumberFormat="1" applyFont="1" applyFill="1" applyBorder="1" applyAlignment="1">
      <alignment horizontal="right" vertical="center"/>
    </xf>
    <xf numFmtId="176" fontId="2" fillId="4" borderId="50" xfId="0" applyNumberFormat="1" applyFont="1" applyFill="1" applyBorder="1" applyAlignment="1">
      <alignment horizontal="right" vertical="center"/>
    </xf>
    <xf numFmtId="176" fontId="2" fillId="4" borderId="51" xfId="0" applyNumberFormat="1" applyFont="1" applyFill="1" applyBorder="1" applyAlignment="1">
      <alignment horizontal="right" vertical="center"/>
    </xf>
    <xf numFmtId="176" fontId="2" fillId="4" borderId="52" xfId="0" applyNumberFormat="1" applyFont="1" applyFill="1" applyBorder="1" applyAlignment="1">
      <alignment horizontal="left" vertical="center"/>
    </xf>
    <xf numFmtId="176" fontId="2" fillId="4" borderId="53" xfId="0" applyNumberFormat="1" applyFont="1" applyFill="1" applyBorder="1" applyAlignment="1">
      <alignment horizontal="center" vertical="center"/>
    </xf>
    <xf numFmtId="176" fontId="2" fillId="4" borderId="54" xfId="0" applyNumberFormat="1" applyFont="1" applyFill="1" applyBorder="1" applyAlignment="1">
      <alignment horizontal="left" vertical="center"/>
    </xf>
    <xf numFmtId="176" fontId="2" fillId="4" borderId="55" xfId="0" applyNumberFormat="1" applyFont="1" applyFill="1" applyBorder="1" applyAlignment="1">
      <alignment horizontal="center" vertical="center"/>
    </xf>
    <xf numFmtId="176" fontId="2" fillId="4" borderId="56" xfId="0" applyNumberFormat="1" applyFont="1" applyFill="1" applyBorder="1" applyAlignment="1">
      <alignment horizontal="left" vertical="center"/>
    </xf>
    <xf numFmtId="176" fontId="4" fillId="4" borderId="56" xfId="0" applyNumberFormat="1" applyFont="1" applyFill="1" applyBorder="1" applyAlignment="1">
      <alignment horizontal="right" vertical="center"/>
    </xf>
    <xf numFmtId="176" fontId="2" fillId="4" borderId="56" xfId="0" applyNumberFormat="1" applyFont="1" applyFill="1" applyBorder="1" applyAlignment="1">
      <alignment horizontal="right" vertical="center"/>
    </xf>
    <xf numFmtId="176" fontId="2" fillId="4" borderId="57" xfId="0" applyNumberFormat="1" applyFont="1" applyFill="1" applyBorder="1" applyAlignment="1">
      <alignment horizontal="right" vertical="center"/>
    </xf>
    <xf numFmtId="176" fontId="2" fillId="4" borderId="58" xfId="0" applyNumberFormat="1" applyFont="1" applyFill="1" applyBorder="1" applyAlignment="1">
      <alignment horizontal="left" vertical="center"/>
    </xf>
    <xf numFmtId="176" fontId="2" fillId="0" borderId="2" xfId="0" applyNumberFormat="1" applyFont="1" applyBorder="1" applyAlignment="1">
      <alignment horizontal="right" vertical="center" shrinkToFit="1"/>
    </xf>
    <xf numFmtId="176" fontId="15" fillId="0" borderId="0" xfId="1" applyNumberFormat="1" applyFont="1">
      <alignment vertical="center"/>
    </xf>
    <xf numFmtId="176" fontId="2" fillId="4" borderId="59" xfId="0" applyNumberFormat="1" applyFont="1" applyFill="1" applyBorder="1" applyAlignment="1">
      <alignment horizontal="center" vertical="center"/>
    </xf>
    <xf numFmtId="176" fontId="2" fillId="4" borderId="13" xfId="0" applyNumberFormat="1" applyFont="1" applyFill="1" applyBorder="1">
      <alignment vertical="center"/>
    </xf>
    <xf numFmtId="176" fontId="2" fillId="4" borderId="60" xfId="0" applyNumberFormat="1" applyFont="1" applyFill="1" applyBorder="1">
      <alignment vertical="center"/>
    </xf>
    <xf numFmtId="176" fontId="2" fillId="4" borderId="61" xfId="0" applyNumberFormat="1" applyFont="1" applyFill="1" applyBorder="1" applyAlignment="1">
      <alignment horizontal="center" vertical="center"/>
    </xf>
    <xf numFmtId="176" fontId="2" fillId="4" borderId="62" xfId="0" applyNumberFormat="1" applyFont="1" applyFill="1" applyBorder="1">
      <alignment vertical="center"/>
    </xf>
    <xf numFmtId="176" fontId="2" fillId="4" borderId="63" xfId="0" applyNumberFormat="1" applyFont="1" applyFill="1" applyBorder="1" applyAlignment="1">
      <alignment horizontal="center" vertical="center"/>
    </xf>
    <xf numFmtId="176" fontId="2" fillId="4" borderId="16" xfId="0" applyNumberFormat="1" applyFont="1" applyFill="1" applyBorder="1">
      <alignment vertical="center"/>
    </xf>
    <xf numFmtId="176" fontId="2" fillId="4" borderId="64" xfId="0" applyNumberFormat="1" applyFont="1" applyFill="1" applyBorder="1">
      <alignment vertical="center"/>
    </xf>
    <xf numFmtId="176" fontId="5" fillId="9" borderId="13" xfId="0" applyNumberFormat="1" applyFont="1" applyFill="1" applyBorder="1">
      <alignment vertical="center"/>
    </xf>
    <xf numFmtId="176" fontId="5" fillId="9" borderId="15" xfId="0" applyNumberFormat="1" applyFont="1" applyFill="1" applyBorder="1" applyAlignment="1">
      <alignment horizontal="right" vertical="center"/>
    </xf>
    <xf numFmtId="176" fontId="5" fillId="9" borderId="13" xfId="0" applyNumberFormat="1" applyFont="1" applyFill="1" applyBorder="1" applyAlignment="1">
      <alignment horizontal="right" vertical="center"/>
    </xf>
    <xf numFmtId="176" fontId="5" fillId="9" borderId="13" xfId="0" applyNumberFormat="1" applyFont="1" applyFill="1" applyBorder="1" applyAlignment="1">
      <alignment horizontal="center" vertical="center" shrinkToFit="1"/>
    </xf>
    <xf numFmtId="176" fontId="5" fillId="9" borderId="14" xfId="0" applyNumberFormat="1" applyFont="1" applyFill="1" applyBorder="1" applyAlignment="1">
      <alignment horizontal="center" vertical="center" shrinkToFit="1"/>
    </xf>
    <xf numFmtId="176" fontId="5" fillId="9" borderId="15" xfId="0" applyNumberFormat="1" applyFont="1" applyFill="1" applyBorder="1" applyAlignment="1">
      <alignment horizontal="center" vertical="center" shrinkToFit="1"/>
    </xf>
    <xf numFmtId="176" fontId="5" fillId="9" borderId="13" xfId="0" applyNumberFormat="1" applyFont="1" applyFill="1" applyBorder="1" applyAlignment="1">
      <alignment vertical="center" shrinkToFit="1"/>
    </xf>
    <xf numFmtId="176" fontId="8" fillId="9" borderId="13" xfId="0" applyNumberFormat="1" applyFont="1" applyFill="1" applyBorder="1" applyAlignment="1">
      <alignment vertical="center" shrinkToFit="1"/>
    </xf>
    <xf numFmtId="176" fontId="5" fillId="9" borderId="16" xfId="0" applyNumberFormat="1" applyFont="1" applyFill="1" applyBorder="1">
      <alignment vertical="center"/>
    </xf>
    <xf numFmtId="176" fontId="5" fillId="9" borderId="18" xfId="0" applyNumberFormat="1" applyFont="1" applyFill="1" applyBorder="1" applyAlignment="1">
      <alignment horizontal="center" vertical="center"/>
    </xf>
    <xf numFmtId="176" fontId="5" fillId="9" borderId="16" xfId="0" applyNumberFormat="1" applyFont="1" applyFill="1" applyBorder="1" applyAlignment="1">
      <alignment horizontal="right" vertical="center"/>
    </xf>
    <xf numFmtId="176" fontId="5" fillId="9" borderId="16" xfId="0" applyNumberFormat="1" applyFont="1" applyFill="1" applyBorder="1" applyAlignment="1">
      <alignment horizontal="center" vertical="center" shrinkToFit="1"/>
    </xf>
    <xf numFmtId="176" fontId="5" fillId="9" borderId="17" xfId="0" applyNumberFormat="1" applyFont="1" applyFill="1" applyBorder="1" applyAlignment="1">
      <alignment horizontal="center" vertical="center" shrinkToFit="1"/>
    </xf>
    <xf numFmtId="176" fontId="5" fillId="9" borderId="18" xfId="0" applyNumberFormat="1" applyFont="1" applyFill="1" applyBorder="1" applyAlignment="1">
      <alignment horizontal="center" vertical="center" shrinkToFit="1"/>
    </xf>
    <xf numFmtId="176" fontId="5" fillId="9" borderId="16" xfId="0" applyNumberFormat="1" applyFont="1" applyFill="1" applyBorder="1" applyAlignment="1">
      <alignment vertical="center" shrinkToFit="1"/>
    </xf>
    <xf numFmtId="176" fontId="8" fillId="9" borderId="16" xfId="0" applyNumberFormat="1" applyFont="1" applyFill="1" applyBorder="1" applyAlignment="1">
      <alignment vertical="center" shrinkToFit="1"/>
    </xf>
    <xf numFmtId="176" fontId="16" fillId="0" borderId="0" xfId="0" applyNumberFormat="1" applyFont="1">
      <alignment vertical="center"/>
    </xf>
    <xf numFmtId="176" fontId="17" fillId="0" borderId="0" xfId="0" applyNumberFormat="1" applyFont="1">
      <alignment vertical="center"/>
    </xf>
    <xf numFmtId="176" fontId="17" fillId="0" borderId="3" xfId="0" applyNumberFormat="1" applyFont="1" applyBorder="1" applyAlignment="1">
      <alignment horizontal="right" vertical="center"/>
    </xf>
    <xf numFmtId="176" fontId="17" fillId="0" borderId="0" xfId="0" applyNumberFormat="1" applyFont="1" applyAlignment="1">
      <alignment horizontal="right" vertical="center"/>
    </xf>
    <xf numFmtId="176" fontId="17" fillId="0" borderId="0" xfId="0" applyNumberFormat="1" applyFont="1" applyAlignment="1">
      <alignment horizontal="right" vertical="center" shrinkToFit="1"/>
    </xf>
    <xf numFmtId="176" fontId="17" fillId="8" borderId="0" xfId="0" applyNumberFormat="1" applyFont="1" applyFill="1" applyAlignment="1">
      <alignment horizontal="right" vertical="center" shrinkToFit="1"/>
    </xf>
    <xf numFmtId="176" fontId="17" fillId="0" borderId="1" xfId="0" applyNumberFormat="1" applyFont="1" applyBorder="1" applyAlignment="1">
      <alignment horizontal="right" vertical="center" shrinkToFit="1"/>
    </xf>
    <xf numFmtId="176" fontId="17" fillId="0" borderId="3" xfId="0" applyNumberFormat="1" applyFont="1" applyBorder="1" applyAlignment="1">
      <alignment horizontal="right" vertical="center" shrinkToFit="1"/>
    </xf>
    <xf numFmtId="176" fontId="17" fillId="0" borderId="0" xfId="0" applyNumberFormat="1" applyFont="1" applyAlignment="1">
      <alignment vertical="center" shrinkToFit="1"/>
    </xf>
    <xf numFmtId="176" fontId="5" fillId="9" borderId="7" xfId="0" applyNumberFormat="1" applyFont="1" applyFill="1" applyBorder="1" applyAlignment="1">
      <alignment horizontal="center" vertical="center"/>
    </xf>
    <xf numFmtId="176" fontId="5" fillId="9" borderId="8" xfId="0" applyNumberFormat="1" applyFont="1" applyFill="1" applyBorder="1" applyAlignment="1">
      <alignment horizontal="center" vertical="center"/>
    </xf>
    <xf numFmtId="176" fontId="5" fillId="9" borderId="8" xfId="0" applyNumberFormat="1" applyFont="1" applyFill="1" applyBorder="1" applyAlignment="1">
      <alignment horizontal="center" vertical="center" wrapText="1"/>
    </xf>
    <xf numFmtId="176" fontId="5" fillId="9" borderId="9" xfId="0" applyNumberFormat="1" applyFont="1" applyFill="1" applyBorder="1" applyAlignment="1">
      <alignment horizontal="center" vertical="center"/>
    </xf>
    <xf numFmtId="176" fontId="5" fillId="9" borderId="13" xfId="0" applyNumberFormat="1" applyFont="1" applyFill="1" applyBorder="1" applyAlignment="1">
      <alignment horizontal="left" vertical="center"/>
    </xf>
    <xf numFmtId="176" fontId="5" fillId="9" borderId="13" xfId="0" applyNumberFormat="1" applyFont="1" applyFill="1" applyBorder="1" applyAlignment="1">
      <alignment horizontal="center" vertical="center"/>
    </xf>
    <xf numFmtId="176" fontId="5" fillId="9" borderId="16" xfId="0" applyNumberFormat="1" applyFont="1" applyFill="1" applyBorder="1" applyAlignment="1">
      <alignment horizontal="left" vertical="center"/>
    </xf>
    <xf numFmtId="176" fontId="5" fillId="9" borderId="16" xfId="0" applyNumberFormat="1" applyFont="1" applyFill="1" applyBorder="1" applyAlignment="1">
      <alignment horizontal="center" vertical="center"/>
    </xf>
    <xf numFmtId="176" fontId="5" fillId="9" borderId="45" xfId="0" applyNumberFormat="1" applyFont="1" applyFill="1" applyBorder="1" applyAlignment="1">
      <alignment horizontal="center" vertical="center"/>
    </xf>
    <xf numFmtId="176" fontId="5" fillId="9" borderId="43" xfId="0" applyNumberFormat="1" applyFont="1" applyFill="1" applyBorder="1" applyAlignment="1">
      <alignment horizontal="left" vertical="center"/>
    </xf>
    <xf numFmtId="176" fontId="5" fillId="9" borderId="43" xfId="0" applyNumberFormat="1" applyFont="1" applyFill="1" applyBorder="1" applyAlignment="1">
      <alignment horizontal="center" vertical="center"/>
    </xf>
    <xf numFmtId="176" fontId="5" fillId="9" borderId="43" xfId="0" applyNumberFormat="1" applyFont="1" applyFill="1" applyBorder="1" applyAlignment="1">
      <alignment horizontal="right" vertical="center"/>
    </xf>
    <xf numFmtId="176" fontId="5" fillId="9" borderId="47" xfId="0" applyNumberFormat="1" applyFont="1" applyFill="1" applyBorder="1" applyAlignment="1">
      <alignment horizontal="center" vertical="center"/>
    </xf>
    <xf numFmtId="176" fontId="5" fillId="9" borderId="28" xfId="0" applyNumberFormat="1" applyFont="1" applyFill="1" applyBorder="1" applyAlignment="1">
      <alignment horizontal="center" vertical="center"/>
    </xf>
    <xf numFmtId="176" fontId="5" fillId="9" borderId="29" xfId="0" applyNumberFormat="1" applyFont="1" applyFill="1" applyBorder="1" applyAlignment="1">
      <alignment horizontal="center" vertical="center"/>
    </xf>
    <xf numFmtId="176" fontId="5" fillId="9" borderId="30" xfId="0" applyNumberFormat="1" applyFont="1" applyFill="1" applyBorder="1" applyAlignment="1">
      <alignment horizontal="center" vertical="center"/>
    </xf>
    <xf numFmtId="176" fontId="12" fillId="0" borderId="0" xfId="0" applyNumberFormat="1" applyFont="1" applyAlignment="1">
      <alignment vertical="center" wrapText="1"/>
    </xf>
  </cellXfs>
  <cellStyles count="2">
    <cellStyle name="ハイパーリンク" xfId="1" builtinId="8"/>
    <cellStyle name="標準" xfId="0" builtinId="0"/>
  </cellStyles>
  <dxfs count="249">
    <dxf>
      <fill>
        <patternFill>
          <bgColor theme="7" tint="0.79998168889431442"/>
        </patternFill>
      </fill>
    </dxf>
    <dxf>
      <fill>
        <patternFill>
          <bgColor rgb="FFFFF8E5"/>
        </patternFill>
      </fill>
    </dxf>
    <dxf>
      <fill>
        <patternFill>
          <bgColor theme="7" tint="0.79998168889431442"/>
        </patternFill>
      </fill>
    </dxf>
    <dxf>
      <fill>
        <patternFill>
          <bgColor theme="7" tint="0.59996337778862885"/>
        </patternFill>
      </fill>
    </dxf>
    <dxf>
      <fill>
        <patternFill>
          <bgColor rgb="FFFFF8E5"/>
        </patternFill>
      </fill>
    </dxf>
    <dxf>
      <fill>
        <patternFill>
          <bgColor rgb="FFFFF8E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theme="7" tint="0.5999633777886288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theme="7" tint="0.79998168889431442"/>
        </patternFill>
      </fill>
    </dxf>
    <dxf>
      <fill>
        <patternFill>
          <bgColor rgb="FFFFF8E5"/>
        </patternFill>
      </fill>
    </dxf>
    <dxf>
      <fill>
        <patternFill>
          <bgColor theme="7" tint="0.79998168889431442"/>
        </patternFill>
      </fill>
    </dxf>
    <dxf>
      <fill>
        <patternFill>
          <bgColor theme="7" tint="0.59996337778862885"/>
        </patternFill>
      </fill>
    </dxf>
    <dxf>
      <fill>
        <patternFill>
          <bgColor rgb="FFFFF8E5"/>
        </patternFill>
      </fill>
    </dxf>
    <dxf>
      <fill>
        <patternFill>
          <bgColor rgb="FFFFF8E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theme="7" tint="0.5999633777886288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theme="7" tint="0.79998168889431442"/>
        </patternFill>
      </fill>
    </dxf>
    <dxf>
      <fill>
        <patternFill>
          <bgColor rgb="FFFFF8E5"/>
        </patternFill>
      </fill>
    </dxf>
    <dxf>
      <fill>
        <patternFill>
          <bgColor theme="7" tint="0.79998168889431442"/>
        </patternFill>
      </fill>
    </dxf>
    <dxf>
      <fill>
        <patternFill>
          <bgColor theme="7" tint="0.59996337778862885"/>
        </patternFill>
      </fill>
    </dxf>
    <dxf>
      <fill>
        <patternFill>
          <bgColor rgb="FFFFF8E5"/>
        </patternFill>
      </fill>
    </dxf>
    <dxf>
      <fill>
        <patternFill>
          <bgColor rgb="FFFFF8E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theme="7" tint="0.5999633777886288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theme="7" tint="0.79998168889431442"/>
        </patternFill>
      </fill>
    </dxf>
    <dxf>
      <fill>
        <patternFill>
          <bgColor rgb="FFFFF8E5"/>
        </patternFill>
      </fill>
    </dxf>
    <dxf>
      <fill>
        <patternFill>
          <bgColor theme="7" tint="0.79998168889431442"/>
        </patternFill>
      </fill>
    </dxf>
    <dxf>
      <fill>
        <patternFill>
          <bgColor theme="7" tint="0.59996337778862885"/>
        </patternFill>
      </fill>
    </dxf>
    <dxf>
      <fill>
        <patternFill>
          <bgColor rgb="FFFFF8E5"/>
        </patternFill>
      </fill>
    </dxf>
    <dxf>
      <fill>
        <patternFill>
          <bgColor rgb="FFFFF8E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theme="7" tint="0.5999633777886288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59996337778862885"/>
        </patternFill>
      </fill>
    </dxf>
    <dxf>
      <fill>
        <patternFill>
          <bgColor theme="7" tint="0.79998168889431442"/>
        </patternFill>
      </fill>
    </dxf>
    <dxf>
      <fill>
        <patternFill>
          <bgColor rgb="FFFFF8E5"/>
        </patternFill>
      </fill>
    </dxf>
    <dxf>
      <fill>
        <patternFill>
          <bgColor theme="7" tint="0.79998168889431442"/>
        </patternFill>
      </fill>
    </dxf>
    <dxf>
      <fill>
        <patternFill>
          <bgColor theme="7" tint="0.59996337778862885"/>
        </patternFill>
      </fill>
    </dxf>
    <dxf>
      <fill>
        <patternFill>
          <bgColor rgb="FFFFF8E5"/>
        </patternFill>
      </fill>
    </dxf>
    <dxf>
      <fill>
        <patternFill>
          <bgColor rgb="FFFFF8E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79998168889431442"/>
        </patternFill>
      </fill>
    </dxf>
    <dxf>
      <fill>
        <patternFill>
          <bgColor theme="7" tint="0.5999633777886288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
      <fill>
        <patternFill>
          <bgColor theme="7" tint="0.59996337778862885"/>
        </patternFill>
      </fill>
    </dxf>
    <dxf>
      <fill>
        <patternFill>
          <bgColor rgb="FFFFF8E5"/>
        </patternFill>
      </fill>
    </dxf>
  </dxfs>
  <tableStyles count="0" defaultTableStyle="TableStyleMedium2" defaultPivotStyle="PivotStyleLight16"/>
  <colors>
    <mruColors>
      <color rgb="FF2D615F"/>
      <color rgb="FF499F9A"/>
      <color rgb="FF93CDCA"/>
      <color rgb="FFACD8D6"/>
      <color rgb="FFFFF8E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97860438936801"/>
          <c:y val="0.12750002509843014"/>
          <c:w val="0.75668307562775028"/>
          <c:h val="0.59472050115601016"/>
        </c:manualLayout>
      </c:layout>
      <c:barChart>
        <c:barDir val="col"/>
        <c:grouping val="clustered"/>
        <c:varyColors val="0"/>
        <c:ser>
          <c:idx val="0"/>
          <c:order val="0"/>
          <c:tx>
            <c:strRef>
              <c:f>Chart!$D$8</c:f>
              <c:strCache>
                <c:ptCount val="1"/>
                <c:pt idx="0">
                  <c:v>売上高（左軸）</c:v>
                </c:pt>
              </c:strCache>
            </c:strRef>
          </c:tx>
          <c:spPr>
            <a:solidFill>
              <a:schemeClr val="bg1">
                <a:lumMod val="75000"/>
              </a:schemeClr>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Chart!$N$8:$AB$8</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68F7-45D3-A5FA-CED539B6E949}"/>
            </c:ext>
          </c:extLst>
        </c:ser>
        <c:dLbls>
          <c:showLegendKey val="0"/>
          <c:showVal val="0"/>
          <c:showCatName val="0"/>
          <c:showSerName val="0"/>
          <c:showPercent val="0"/>
          <c:showBubbleSize val="0"/>
        </c:dLbls>
        <c:gapWidth val="219"/>
        <c:overlap val="-27"/>
        <c:axId val="677994104"/>
        <c:axId val="677989184"/>
      </c:barChart>
      <c:lineChart>
        <c:grouping val="standard"/>
        <c:varyColors val="0"/>
        <c:ser>
          <c:idx val="1"/>
          <c:order val="1"/>
          <c:tx>
            <c:strRef>
              <c:f>Chart!$D$10</c:f>
              <c:strCache>
                <c:ptCount val="1"/>
                <c:pt idx="0">
                  <c:v>営業利益率（右軸）</c:v>
                </c:pt>
              </c:strCache>
            </c:strRef>
          </c:tx>
          <c:spPr>
            <a:ln w="28575" cap="rnd">
              <a:solidFill>
                <a:srgbClr val="499F9A"/>
              </a:solidFill>
              <a:round/>
            </a:ln>
            <a:effectLst/>
          </c:spPr>
          <c:marker>
            <c:symbol val="circle"/>
            <c:size val="5"/>
            <c:spPr>
              <a:solidFill>
                <a:srgbClr val="499F9A"/>
              </a:solidFill>
              <a:ln w="9525">
                <a:solidFill>
                  <a:srgbClr val="499F9A"/>
                </a:solidFill>
              </a:ln>
              <a:effectLst/>
            </c:spPr>
          </c:marker>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Chart!$N$10:$AB$10</c:f>
              <c:numCache>
                <c:formatCode>#,##0.0_ ;[Red]\-#,##0.0\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68F7-45D3-A5FA-CED539B6E949}"/>
            </c:ext>
          </c:extLst>
        </c:ser>
        <c:dLbls>
          <c:showLegendKey val="0"/>
          <c:showVal val="0"/>
          <c:showCatName val="0"/>
          <c:showSerName val="0"/>
          <c:showPercent val="0"/>
          <c:showBubbleSize val="0"/>
        </c:dLbls>
        <c:marker val="1"/>
        <c:smooth val="0"/>
        <c:axId val="677329136"/>
        <c:axId val="677331760"/>
      </c:lineChart>
      <c:catAx>
        <c:axId val="6779941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677989184"/>
        <c:crosses val="autoZero"/>
        <c:auto val="1"/>
        <c:lblAlgn val="ctr"/>
        <c:lblOffset val="100"/>
        <c:noMultiLvlLbl val="0"/>
      </c:catAx>
      <c:valAx>
        <c:axId val="677989184"/>
        <c:scaling>
          <c:orientation val="minMax"/>
        </c:scaling>
        <c:delete val="0"/>
        <c:axPos val="l"/>
        <c:majorGridlines>
          <c:spPr>
            <a:ln w="9525" cap="flat" cmpd="sng" algn="ctr">
              <a:solidFill>
                <a:schemeClr val="bg1">
                  <a:lumMod val="75000"/>
                </a:schemeClr>
              </a:solidFill>
              <a:prstDash val="dash"/>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677994104"/>
        <c:crosses val="autoZero"/>
        <c:crossBetween val="between"/>
      </c:valAx>
      <c:valAx>
        <c:axId val="677331760"/>
        <c:scaling>
          <c:orientation val="minMax"/>
        </c:scaling>
        <c:delete val="0"/>
        <c:axPos val="r"/>
        <c:numFmt formatCode="#,##0.0_ ;[Red]\-#,##0.0\ "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677329136"/>
        <c:crosses val="max"/>
        <c:crossBetween val="between"/>
      </c:valAx>
      <c:catAx>
        <c:axId val="677329136"/>
        <c:scaling>
          <c:orientation val="minMax"/>
        </c:scaling>
        <c:delete val="1"/>
        <c:axPos val="b"/>
        <c:numFmt formatCode="General" sourceLinked="1"/>
        <c:majorTickMark val="out"/>
        <c:minorTickMark val="none"/>
        <c:tickLblPos val="nextTo"/>
        <c:crossAx val="677331760"/>
        <c:crosses val="autoZero"/>
        <c:auto val="1"/>
        <c:lblAlgn val="ctr"/>
        <c:lblOffset val="100"/>
        <c:noMultiLvlLbl val="0"/>
      </c:catAx>
      <c:spPr>
        <a:noFill/>
        <a:ln>
          <a:noFill/>
        </a:ln>
        <a:effectLst/>
      </c:spPr>
    </c:plotArea>
    <c:legend>
      <c:legendPos val="r"/>
      <c:layout>
        <c:manualLayout>
          <c:xMode val="edge"/>
          <c:yMode val="edge"/>
          <c:x val="6.7694232790942157E-3"/>
          <c:y val="0.92046838985598223"/>
          <c:w val="0.98953826974424819"/>
          <c:h val="7.7813401144370284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06160223492208"/>
          <c:y val="0.1250625246186072"/>
          <c:w val="0.80132300921361688"/>
          <c:h val="0.59535181427182637"/>
        </c:manualLayout>
      </c:layout>
      <c:barChart>
        <c:barDir val="col"/>
        <c:grouping val="stacked"/>
        <c:varyColors val="0"/>
        <c:ser>
          <c:idx val="3"/>
          <c:order val="0"/>
          <c:tx>
            <c:strRef>
              <c:f>Chart!$E$16</c:f>
              <c:strCache>
                <c:ptCount val="1"/>
                <c:pt idx="0">
                  <c:v>調整額</c:v>
                </c:pt>
              </c:strCache>
            </c:strRef>
          </c:tx>
          <c:spPr>
            <a:solidFill>
              <a:schemeClr val="bg1">
                <a:lumMod val="75000"/>
              </a:schemeClr>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Chart!$N$16:$AB$16</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4-AD2A-417C-9C6F-1E6301B68404}"/>
            </c:ext>
          </c:extLst>
        </c:ser>
        <c:ser>
          <c:idx val="2"/>
          <c:order val="1"/>
          <c:tx>
            <c:strRef>
              <c:f>Chart!$E$15</c:f>
              <c:strCache>
                <c:ptCount val="1"/>
                <c:pt idx="0">
                  <c:v>事業B</c:v>
                </c:pt>
              </c:strCache>
            </c:strRef>
          </c:tx>
          <c:spPr>
            <a:solidFill>
              <a:srgbClr val="499F9A"/>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Chart!$N$15:$AB$15</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AD2A-417C-9C6F-1E6301B68404}"/>
            </c:ext>
          </c:extLst>
        </c:ser>
        <c:ser>
          <c:idx val="1"/>
          <c:order val="2"/>
          <c:tx>
            <c:strRef>
              <c:f>Chart!$E$14</c:f>
              <c:strCache>
                <c:ptCount val="1"/>
                <c:pt idx="0">
                  <c:v>事業A</c:v>
                </c:pt>
              </c:strCache>
            </c:strRef>
          </c:tx>
          <c:spPr>
            <a:solidFill>
              <a:srgbClr val="93CDCA"/>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Chart!$N$14:$AB$14</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AD2A-417C-9C6F-1E6301B68404}"/>
            </c:ext>
          </c:extLst>
        </c:ser>
        <c:dLbls>
          <c:showLegendKey val="0"/>
          <c:showVal val="0"/>
          <c:showCatName val="0"/>
          <c:showSerName val="0"/>
          <c:showPercent val="0"/>
          <c:showBubbleSize val="0"/>
        </c:dLbls>
        <c:gapWidth val="219"/>
        <c:overlap val="100"/>
        <c:axId val="712108248"/>
        <c:axId val="712106936"/>
      </c:barChart>
      <c:lineChart>
        <c:grouping val="standard"/>
        <c:varyColors val="0"/>
        <c:ser>
          <c:idx val="0"/>
          <c:order val="3"/>
          <c:tx>
            <c:strRef>
              <c:f>Chart!$D$13</c:f>
              <c:strCache>
                <c:ptCount val="1"/>
                <c:pt idx="0">
                  <c:v>全社売上高</c:v>
                </c:pt>
              </c:strCache>
            </c:strRef>
          </c:tx>
          <c:spPr>
            <a:ln w="28575" cap="rnd">
              <a:solidFill>
                <a:schemeClr val="bg1">
                  <a:lumMod val="50000"/>
                </a:schemeClr>
              </a:solidFill>
              <a:round/>
            </a:ln>
            <a:effectLst/>
          </c:spPr>
          <c:marker>
            <c:symbol val="circle"/>
            <c:size val="5"/>
            <c:spPr>
              <a:solidFill>
                <a:schemeClr val="bg1">
                  <a:lumMod val="50000"/>
                </a:schemeClr>
              </a:solidFill>
              <a:ln w="9525">
                <a:solidFill>
                  <a:schemeClr val="bg1">
                    <a:lumMod val="50000"/>
                  </a:schemeClr>
                </a:solidFill>
              </a:ln>
              <a:effectLst/>
            </c:spPr>
          </c:marker>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Chart!$N$13:$AB$13</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AD2A-417C-9C6F-1E6301B68404}"/>
            </c:ext>
          </c:extLst>
        </c:ser>
        <c:dLbls>
          <c:showLegendKey val="0"/>
          <c:showVal val="0"/>
          <c:showCatName val="0"/>
          <c:showSerName val="0"/>
          <c:showPercent val="0"/>
          <c:showBubbleSize val="0"/>
        </c:dLbls>
        <c:marker val="1"/>
        <c:smooth val="0"/>
        <c:axId val="712108248"/>
        <c:axId val="712106936"/>
      </c:lineChart>
      <c:catAx>
        <c:axId val="71210824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712106936"/>
        <c:crosses val="autoZero"/>
        <c:auto val="1"/>
        <c:lblAlgn val="ctr"/>
        <c:lblOffset val="100"/>
        <c:noMultiLvlLbl val="0"/>
      </c:catAx>
      <c:valAx>
        <c:axId val="712106936"/>
        <c:scaling>
          <c:orientation val="minMax"/>
        </c:scaling>
        <c:delete val="0"/>
        <c:axPos val="l"/>
        <c:majorGridlines>
          <c:spPr>
            <a:ln w="9525" cap="flat" cmpd="sng" algn="ctr">
              <a:solidFill>
                <a:schemeClr val="bg1">
                  <a:lumMod val="75000"/>
                </a:schemeClr>
              </a:solidFill>
              <a:prstDash val="dash"/>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712108248"/>
        <c:crosses val="autoZero"/>
        <c:crossBetween val="between"/>
      </c:valAx>
      <c:spPr>
        <a:noFill/>
        <a:ln>
          <a:noFill/>
        </a:ln>
        <a:effectLst/>
      </c:spPr>
    </c:plotArea>
    <c:legend>
      <c:legendPos val="r"/>
      <c:layout>
        <c:manualLayout>
          <c:xMode val="edge"/>
          <c:yMode val="edge"/>
          <c:x val="6.7691345142710741E-3"/>
          <c:y val="0.90820263940996837"/>
          <c:w val="0.98215394133533052"/>
          <c:h val="9.1094899821830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932292974964416"/>
          <c:y val="0.12131252388041809"/>
          <c:w val="0.69900633332402984"/>
          <c:h val="0.54770669291338581"/>
        </c:manualLayout>
      </c:layout>
      <c:barChart>
        <c:barDir val="col"/>
        <c:grouping val="stacked"/>
        <c:varyColors val="0"/>
        <c:ser>
          <c:idx val="4"/>
          <c:order val="0"/>
          <c:tx>
            <c:strRef>
              <c:f>Chart!$E$57</c:f>
              <c:strCache>
                <c:ptCount val="1"/>
                <c:pt idx="0">
                  <c:v>その他資産</c:v>
                </c:pt>
              </c:strCache>
            </c:strRef>
          </c:tx>
          <c:spPr>
            <a:solidFill>
              <a:schemeClr val="bg1">
                <a:lumMod val="75000"/>
              </a:schemeClr>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Chart!$N$57:$AB$57</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5-9EFE-43C3-8142-558C0B2D0CD7}"/>
            </c:ext>
          </c:extLst>
        </c:ser>
        <c:ser>
          <c:idx val="3"/>
          <c:order val="1"/>
          <c:tx>
            <c:strRef>
              <c:f>Chart!$E$56</c:f>
              <c:strCache>
                <c:ptCount val="1"/>
                <c:pt idx="0">
                  <c:v>無形固定資産</c:v>
                </c:pt>
              </c:strCache>
            </c:strRef>
          </c:tx>
          <c:spPr>
            <a:solidFill>
              <a:schemeClr val="accent5">
                <a:lumMod val="75000"/>
              </a:schemeClr>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Chart!$N$56:$AB$56</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4-9EFE-43C3-8142-558C0B2D0CD7}"/>
            </c:ext>
          </c:extLst>
        </c:ser>
        <c:ser>
          <c:idx val="2"/>
          <c:order val="2"/>
          <c:tx>
            <c:strRef>
              <c:f>Chart!$E$55</c:f>
              <c:strCache>
                <c:ptCount val="1"/>
                <c:pt idx="0">
                  <c:v>有形固定資産</c:v>
                </c:pt>
              </c:strCache>
            </c:strRef>
          </c:tx>
          <c:spPr>
            <a:solidFill>
              <a:schemeClr val="accent1">
                <a:lumMod val="40000"/>
                <a:lumOff val="60000"/>
              </a:schemeClr>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Chart!$N$55:$AB$55</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9EFE-43C3-8142-558C0B2D0CD7}"/>
            </c:ext>
          </c:extLst>
        </c:ser>
        <c:ser>
          <c:idx val="1"/>
          <c:order val="3"/>
          <c:tx>
            <c:strRef>
              <c:f>Chart!$E$54</c:f>
              <c:strCache>
                <c:ptCount val="1"/>
                <c:pt idx="0">
                  <c:v>棚卸資産</c:v>
                </c:pt>
              </c:strCache>
            </c:strRef>
          </c:tx>
          <c:spPr>
            <a:solidFill>
              <a:srgbClr val="499F9A"/>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Chart!$N$54:$AB$54</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9EFE-43C3-8142-558C0B2D0CD7}"/>
            </c:ext>
          </c:extLst>
        </c:ser>
        <c:ser>
          <c:idx val="0"/>
          <c:order val="4"/>
          <c:tx>
            <c:strRef>
              <c:f>Chart!$E$53</c:f>
              <c:strCache>
                <c:ptCount val="1"/>
                <c:pt idx="0">
                  <c:v>現預金</c:v>
                </c:pt>
              </c:strCache>
            </c:strRef>
          </c:tx>
          <c:spPr>
            <a:solidFill>
              <a:srgbClr val="93CDCA"/>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Chart!$N$53:$AB$53</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9EFE-43C3-8142-558C0B2D0CD7}"/>
            </c:ext>
          </c:extLst>
        </c:ser>
        <c:dLbls>
          <c:showLegendKey val="0"/>
          <c:showVal val="0"/>
          <c:showCatName val="0"/>
          <c:showSerName val="0"/>
          <c:showPercent val="0"/>
          <c:showBubbleSize val="0"/>
        </c:dLbls>
        <c:gapWidth val="150"/>
        <c:overlap val="100"/>
        <c:axId val="715635232"/>
        <c:axId val="715637856"/>
      </c:barChart>
      <c:catAx>
        <c:axId val="7156352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715637856"/>
        <c:crosses val="autoZero"/>
        <c:auto val="1"/>
        <c:lblAlgn val="ctr"/>
        <c:lblOffset val="100"/>
        <c:noMultiLvlLbl val="0"/>
      </c:catAx>
      <c:valAx>
        <c:axId val="715637856"/>
        <c:scaling>
          <c:orientation val="minMax"/>
        </c:scaling>
        <c:delete val="0"/>
        <c:axPos val="l"/>
        <c:majorGridlines>
          <c:spPr>
            <a:ln w="9525" cap="flat" cmpd="sng" algn="ctr">
              <a:solidFill>
                <a:schemeClr val="bg1">
                  <a:lumMod val="75000"/>
                </a:schemeClr>
              </a:solidFill>
              <a:prstDash val="dash"/>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715635232"/>
        <c:crosses val="autoZero"/>
        <c:crossBetween val="between"/>
      </c:valAx>
      <c:spPr>
        <a:noFill/>
        <a:ln>
          <a:noFill/>
        </a:ln>
        <a:effectLst/>
      </c:spPr>
    </c:plotArea>
    <c:legend>
      <c:legendPos val="r"/>
      <c:layout>
        <c:manualLayout>
          <c:xMode val="edge"/>
          <c:yMode val="edge"/>
          <c:x val="0"/>
          <c:y val="0.88837812763348967"/>
          <c:w val="0.99481826872086854"/>
          <c:h val="0.1116218723665103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932292974964416"/>
          <c:y val="0.12131252388041809"/>
          <c:w val="0.69900633332402984"/>
          <c:h val="0.55743460150485324"/>
        </c:manualLayout>
      </c:layout>
      <c:barChart>
        <c:barDir val="col"/>
        <c:grouping val="stacked"/>
        <c:varyColors val="0"/>
        <c:ser>
          <c:idx val="2"/>
          <c:order val="0"/>
          <c:tx>
            <c:strRef>
              <c:f>Chart!$E$63</c:f>
              <c:strCache>
                <c:ptCount val="1"/>
                <c:pt idx="0">
                  <c:v>純資産合計</c:v>
                </c:pt>
              </c:strCache>
            </c:strRef>
          </c:tx>
          <c:spPr>
            <a:solidFill>
              <a:schemeClr val="accent3"/>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Chart!$N$63:$AB$63</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2-3FA9-44E0-9EC1-3AAB052941BB}"/>
            </c:ext>
          </c:extLst>
        </c:ser>
        <c:ser>
          <c:idx val="4"/>
          <c:order val="1"/>
          <c:tx>
            <c:strRef>
              <c:f>Chart!$E$62</c:f>
              <c:strCache>
                <c:ptCount val="1"/>
                <c:pt idx="0">
                  <c:v>その他負債</c:v>
                </c:pt>
              </c:strCache>
            </c:strRef>
          </c:tx>
          <c:spPr>
            <a:solidFill>
              <a:schemeClr val="accent5">
                <a:lumMod val="40000"/>
                <a:lumOff val="60000"/>
              </a:schemeClr>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Chart!$N$62:$AB$62</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0-3FA9-44E0-9EC1-3AAB052941BB}"/>
            </c:ext>
          </c:extLst>
        </c:ser>
        <c:ser>
          <c:idx val="0"/>
          <c:order val="2"/>
          <c:tx>
            <c:strRef>
              <c:f>Chart!$E$61</c:f>
              <c:strCache>
                <c:ptCount val="1"/>
                <c:pt idx="0">
                  <c:v>長期有利子負債</c:v>
                </c:pt>
              </c:strCache>
            </c:strRef>
          </c:tx>
          <c:spPr>
            <a:solidFill>
              <a:srgbClr val="499F9A"/>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Chart!$N$61:$AB$61</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4-3FA9-44E0-9EC1-3AAB052941BB}"/>
            </c:ext>
          </c:extLst>
        </c:ser>
        <c:ser>
          <c:idx val="1"/>
          <c:order val="3"/>
          <c:tx>
            <c:strRef>
              <c:f>Chart!$E$60</c:f>
              <c:strCache>
                <c:ptCount val="1"/>
                <c:pt idx="0">
                  <c:v>短期有利子負債</c:v>
                </c:pt>
              </c:strCache>
            </c:strRef>
          </c:tx>
          <c:spPr>
            <a:solidFill>
              <a:srgbClr val="93CDCA"/>
            </a:solidFill>
            <a:ln>
              <a:noFill/>
            </a:ln>
            <a:effectLst/>
          </c:spPr>
          <c:invertIfNegative val="0"/>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Chart!$N$60:$AB$60</c:f>
              <c:numCache>
                <c:formatCode>#,##0_ ;[Red]\-#,##0\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3FA9-44E0-9EC1-3AAB052941BB}"/>
            </c:ext>
          </c:extLst>
        </c:ser>
        <c:dLbls>
          <c:showLegendKey val="0"/>
          <c:showVal val="0"/>
          <c:showCatName val="0"/>
          <c:showSerName val="0"/>
          <c:showPercent val="0"/>
          <c:showBubbleSize val="0"/>
        </c:dLbls>
        <c:gapWidth val="150"/>
        <c:overlap val="100"/>
        <c:axId val="715635232"/>
        <c:axId val="715637856"/>
      </c:barChart>
      <c:catAx>
        <c:axId val="71563523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715637856"/>
        <c:crosses val="autoZero"/>
        <c:auto val="1"/>
        <c:lblAlgn val="ctr"/>
        <c:lblOffset val="100"/>
        <c:noMultiLvlLbl val="0"/>
      </c:catAx>
      <c:valAx>
        <c:axId val="715637856"/>
        <c:scaling>
          <c:orientation val="minMax"/>
        </c:scaling>
        <c:delete val="0"/>
        <c:axPos val="l"/>
        <c:majorGridlines>
          <c:spPr>
            <a:ln w="9525" cap="flat" cmpd="sng" algn="ctr">
              <a:solidFill>
                <a:schemeClr val="bg1">
                  <a:lumMod val="75000"/>
                </a:schemeClr>
              </a:solidFill>
              <a:prstDash val="dash"/>
              <a:round/>
            </a:ln>
            <a:effectLst/>
          </c:spPr>
        </c:majorGridlines>
        <c:numFmt formatCode="#,##0_ ;[Red]\-#,##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715635232"/>
        <c:crosses val="autoZero"/>
        <c:crossBetween val="between"/>
      </c:valAx>
      <c:spPr>
        <a:noFill/>
        <a:ln>
          <a:noFill/>
        </a:ln>
        <a:effectLst/>
      </c:spPr>
    </c:plotArea>
    <c:legend>
      <c:legendPos val="r"/>
      <c:layout>
        <c:manualLayout>
          <c:xMode val="edge"/>
          <c:yMode val="edge"/>
          <c:x val="5.1817312791314308E-3"/>
          <c:y val="0.88837812763348967"/>
          <c:w val="0.98743365476755329"/>
          <c:h val="0.1116218723665103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79064677588917"/>
          <c:y val="0.11756252314222897"/>
          <c:w val="0.82759397648087674"/>
          <c:h val="0.5929561389591097"/>
        </c:manualLayout>
      </c:layout>
      <c:lineChart>
        <c:grouping val="standard"/>
        <c:varyColors val="0"/>
        <c:ser>
          <c:idx val="0"/>
          <c:order val="0"/>
          <c:tx>
            <c:strRef>
              <c:f>Chart!$D$30</c:f>
              <c:strCache>
                <c:ptCount val="1"/>
                <c:pt idx="0">
                  <c:v>配当性向</c:v>
                </c:pt>
              </c:strCache>
            </c:strRef>
          </c:tx>
          <c:spPr>
            <a:ln w="28575" cap="rnd">
              <a:solidFill>
                <a:srgbClr val="93CDCA"/>
              </a:solidFill>
              <a:round/>
            </a:ln>
            <a:effectLst/>
          </c:spPr>
          <c:marker>
            <c:symbol val="circle"/>
            <c:size val="5"/>
            <c:spPr>
              <a:solidFill>
                <a:srgbClr val="93CDCA"/>
              </a:solidFill>
              <a:ln w="9525">
                <a:solidFill>
                  <a:srgbClr val="93CDCA"/>
                </a:solidFill>
              </a:ln>
              <a:effectLst/>
            </c:spPr>
          </c:marker>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Chart!$N$30:$AB$30</c:f>
              <c:numCache>
                <c:formatCode>#,##0.0_ ;[Red]\-#,##0.0\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DF1D-4F9E-A278-D6036B7E7C77}"/>
            </c:ext>
          </c:extLst>
        </c:ser>
        <c:ser>
          <c:idx val="1"/>
          <c:order val="1"/>
          <c:tx>
            <c:strRef>
              <c:f>Chart!$D$31</c:f>
              <c:strCache>
                <c:ptCount val="1"/>
                <c:pt idx="0">
                  <c:v>総還元性向</c:v>
                </c:pt>
              </c:strCache>
            </c:strRef>
          </c:tx>
          <c:spPr>
            <a:ln w="28575" cap="rnd">
              <a:solidFill>
                <a:srgbClr val="499F9A"/>
              </a:solidFill>
              <a:round/>
            </a:ln>
            <a:effectLst/>
          </c:spPr>
          <c:marker>
            <c:symbol val="circle"/>
            <c:size val="5"/>
            <c:spPr>
              <a:solidFill>
                <a:srgbClr val="499F9A"/>
              </a:solidFill>
              <a:ln w="9525">
                <a:solidFill>
                  <a:srgbClr val="499F9A"/>
                </a:solidFill>
              </a:ln>
              <a:effectLst/>
            </c:spPr>
          </c:marker>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Chart!$N$31:$AB$31</c:f>
              <c:numCache>
                <c:formatCode>#,##0.0_ ;[Red]\-#,##0.0\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2-DF1D-4F9E-A278-D6036B7E7C77}"/>
            </c:ext>
          </c:extLst>
        </c:ser>
        <c:dLbls>
          <c:showLegendKey val="0"/>
          <c:showVal val="0"/>
          <c:showCatName val="0"/>
          <c:showSerName val="0"/>
          <c:showPercent val="0"/>
          <c:showBubbleSize val="0"/>
        </c:dLbls>
        <c:marker val="1"/>
        <c:smooth val="0"/>
        <c:axId val="677993776"/>
        <c:axId val="677990824"/>
      </c:lineChart>
      <c:catAx>
        <c:axId val="6779937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677990824"/>
        <c:crosses val="autoZero"/>
        <c:auto val="1"/>
        <c:lblAlgn val="ctr"/>
        <c:lblOffset val="100"/>
        <c:noMultiLvlLbl val="0"/>
      </c:catAx>
      <c:valAx>
        <c:axId val="677990824"/>
        <c:scaling>
          <c:orientation val="minMax"/>
        </c:scaling>
        <c:delete val="0"/>
        <c:axPos val="l"/>
        <c:majorGridlines>
          <c:spPr>
            <a:ln w="9525" cap="flat" cmpd="sng" algn="ctr">
              <a:solidFill>
                <a:schemeClr val="bg1">
                  <a:lumMod val="75000"/>
                </a:schemeClr>
              </a:solidFill>
              <a:prstDash val="dash"/>
              <a:round/>
            </a:ln>
            <a:effectLst/>
          </c:spPr>
        </c:majorGridlines>
        <c:numFmt formatCode="#,##0.0_ ;[Red]\-#,##0.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677993776"/>
        <c:crosses val="autoZero"/>
        <c:crossBetween val="between"/>
      </c:valAx>
      <c:spPr>
        <a:noFill/>
        <a:ln>
          <a:noFill/>
        </a:ln>
        <a:effectLst/>
      </c:spPr>
    </c:plotArea>
    <c:legend>
      <c:legendPos val="r"/>
      <c:layout>
        <c:manualLayout>
          <c:xMode val="edge"/>
          <c:yMode val="edge"/>
          <c:x val="0"/>
          <c:y val="0.89535135735262938"/>
          <c:w val="0.99692288369756343"/>
          <c:h val="0.1017974609837521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79064677588917"/>
          <c:y val="0.11756252314222897"/>
          <c:w val="0.82759397648087674"/>
          <c:h val="0.59795629921259841"/>
        </c:manualLayout>
      </c:layout>
      <c:lineChart>
        <c:grouping val="standard"/>
        <c:varyColors val="0"/>
        <c:ser>
          <c:idx val="0"/>
          <c:order val="0"/>
          <c:tx>
            <c:strRef>
              <c:f>Chart!$D$33</c:f>
              <c:strCache>
                <c:ptCount val="1"/>
                <c:pt idx="0">
                  <c:v>ROE（左軸）</c:v>
                </c:pt>
              </c:strCache>
            </c:strRef>
          </c:tx>
          <c:spPr>
            <a:ln w="28575" cap="rnd">
              <a:solidFill>
                <a:srgbClr val="499F9A"/>
              </a:solidFill>
              <a:round/>
            </a:ln>
            <a:effectLst/>
          </c:spPr>
          <c:marker>
            <c:symbol val="circle"/>
            <c:size val="5"/>
            <c:spPr>
              <a:solidFill>
                <a:srgbClr val="499F9A"/>
              </a:solidFill>
              <a:ln w="9525">
                <a:solidFill>
                  <a:srgbClr val="499F9A"/>
                </a:solidFill>
              </a:ln>
              <a:effectLst/>
            </c:spPr>
          </c:marker>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Chart!$N$33:$AB$33</c:f>
              <c:numCache>
                <c:formatCode>#,##0.0_ ;[Red]\-#,##0.0\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0-9BA4-46D7-9956-916346EA894E}"/>
            </c:ext>
          </c:extLst>
        </c:ser>
        <c:ser>
          <c:idx val="1"/>
          <c:order val="1"/>
          <c:tx>
            <c:strRef>
              <c:f>Chart!$D$34</c:f>
              <c:strCache>
                <c:ptCount val="1"/>
                <c:pt idx="0">
                  <c:v>営業利益率（左軸）</c:v>
                </c:pt>
              </c:strCache>
            </c:strRef>
          </c:tx>
          <c:spPr>
            <a:ln w="28575" cap="rnd">
              <a:solidFill>
                <a:srgbClr val="93CDCA"/>
              </a:solidFill>
              <a:round/>
            </a:ln>
            <a:effectLst/>
          </c:spPr>
          <c:marker>
            <c:symbol val="circle"/>
            <c:size val="5"/>
            <c:spPr>
              <a:solidFill>
                <a:srgbClr val="93CDCA"/>
              </a:solidFill>
              <a:ln w="9525">
                <a:solidFill>
                  <a:srgbClr val="93CDCA"/>
                </a:solidFill>
              </a:ln>
              <a:effectLst/>
            </c:spPr>
          </c:marker>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Chart!$N$34:$AB$34</c:f>
              <c:numCache>
                <c:formatCode>#,##0.0_ ;[Red]\-#,##0.0\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1-9BA4-46D7-9956-916346EA894E}"/>
            </c:ext>
          </c:extLst>
        </c:ser>
        <c:dLbls>
          <c:showLegendKey val="0"/>
          <c:showVal val="0"/>
          <c:showCatName val="0"/>
          <c:showSerName val="0"/>
          <c:showPercent val="0"/>
          <c:showBubbleSize val="0"/>
        </c:dLbls>
        <c:marker val="1"/>
        <c:smooth val="0"/>
        <c:axId val="677993776"/>
        <c:axId val="677990824"/>
      </c:lineChart>
      <c:lineChart>
        <c:grouping val="standard"/>
        <c:varyColors val="0"/>
        <c:ser>
          <c:idx val="2"/>
          <c:order val="2"/>
          <c:tx>
            <c:strRef>
              <c:f>Chart!$D$35</c:f>
              <c:strCache>
                <c:ptCount val="1"/>
                <c:pt idx="0">
                  <c:v>自己資本比率（右軸）</c:v>
                </c:pt>
              </c:strCache>
            </c:strRef>
          </c:tx>
          <c:spPr>
            <a:ln w="28575" cap="rnd">
              <a:solidFill>
                <a:schemeClr val="bg1">
                  <a:lumMod val="50000"/>
                </a:schemeClr>
              </a:solidFill>
              <a:round/>
            </a:ln>
            <a:effectLst/>
          </c:spPr>
          <c:marker>
            <c:symbol val="circle"/>
            <c:size val="5"/>
            <c:spPr>
              <a:solidFill>
                <a:schemeClr val="bg1">
                  <a:lumMod val="75000"/>
                </a:schemeClr>
              </a:solidFill>
              <a:ln w="9525">
                <a:solidFill>
                  <a:schemeClr val="bg1">
                    <a:lumMod val="50000"/>
                  </a:schemeClr>
                </a:solidFill>
              </a:ln>
              <a:effectLst/>
            </c:spPr>
          </c:marker>
          <c:cat>
            <c:strRef>
              <c:f>Chart!$N$4:$AB$4</c:f>
              <c:strCache>
                <c:ptCount val="15"/>
                <c:pt idx="0">
                  <c:v>16/3</c:v>
                </c:pt>
                <c:pt idx="1">
                  <c:v>17/3</c:v>
                </c:pt>
                <c:pt idx="2">
                  <c:v>18/3</c:v>
                </c:pt>
                <c:pt idx="3">
                  <c:v>19/3</c:v>
                </c:pt>
                <c:pt idx="4">
                  <c:v>20/3</c:v>
                </c:pt>
                <c:pt idx="5">
                  <c:v>21/3</c:v>
                </c:pt>
                <c:pt idx="6">
                  <c:v>22/3</c:v>
                </c:pt>
                <c:pt idx="7">
                  <c:v>23/3</c:v>
                </c:pt>
                <c:pt idx="8">
                  <c:v>24/3</c:v>
                </c:pt>
                <c:pt idx="9">
                  <c:v>25/3</c:v>
                </c:pt>
                <c:pt idx="10">
                  <c:v>26/3E</c:v>
                </c:pt>
                <c:pt idx="11">
                  <c:v>27/3E</c:v>
                </c:pt>
                <c:pt idx="12">
                  <c:v>28/3E</c:v>
                </c:pt>
                <c:pt idx="13">
                  <c:v>29/3E</c:v>
                </c:pt>
                <c:pt idx="14">
                  <c:v>30/3E</c:v>
                </c:pt>
              </c:strCache>
            </c:strRef>
          </c:cat>
          <c:val>
            <c:numRef>
              <c:f>Chart!$N$35:$AB$35</c:f>
              <c:numCache>
                <c:formatCode>#,##0.0_ ;[Red]\-#,##0.0\ </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smooth val="0"/>
          <c:extLst>
            <c:ext xmlns:c16="http://schemas.microsoft.com/office/drawing/2014/chart" uri="{C3380CC4-5D6E-409C-BE32-E72D297353CC}">
              <c16:uniqueId val="{00000003-9BA4-46D7-9956-916346EA894E}"/>
            </c:ext>
          </c:extLst>
        </c:ser>
        <c:dLbls>
          <c:showLegendKey val="0"/>
          <c:showVal val="0"/>
          <c:showCatName val="0"/>
          <c:showSerName val="0"/>
          <c:showPercent val="0"/>
          <c:showBubbleSize val="0"/>
        </c:dLbls>
        <c:marker val="1"/>
        <c:smooth val="0"/>
        <c:axId val="721544944"/>
        <c:axId val="721539040"/>
      </c:lineChart>
      <c:catAx>
        <c:axId val="6779937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677990824"/>
        <c:crosses val="autoZero"/>
        <c:auto val="1"/>
        <c:lblAlgn val="ctr"/>
        <c:lblOffset val="100"/>
        <c:noMultiLvlLbl val="0"/>
      </c:catAx>
      <c:valAx>
        <c:axId val="677990824"/>
        <c:scaling>
          <c:orientation val="minMax"/>
        </c:scaling>
        <c:delete val="0"/>
        <c:axPos val="l"/>
        <c:majorGridlines>
          <c:spPr>
            <a:ln w="9525" cap="flat" cmpd="sng" algn="ctr">
              <a:solidFill>
                <a:schemeClr val="bg1">
                  <a:lumMod val="75000"/>
                </a:schemeClr>
              </a:solidFill>
              <a:prstDash val="dash"/>
              <a:round/>
            </a:ln>
            <a:effectLst/>
          </c:spPr>
        </c:majorGridlines>
        <c:numFmt formatCode="#,##0.0_ ;[Red]\-#,##0.0\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677993776"/>
        <c:crosses val="autoZero"/>
        <c:crossBetween val="between"/>
      </c:valAx>
      <c:valAx>
        <c:axId val="721539040"/>
        <c:scaling>
          <c:orientation val="minMax"/>
        </c:scaling>
        <c:delete val="0"/>
        <c:axPos val="r"/>
        <c:numFmt formatCode="#,##0.0_ ;[Red]\-#,##0.0\ "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crossAx val="721544944"/>
        <c:crosses val="max"/>
        <c:crossBetween val="between"/>
      </c:valAx>
      <c:catAx>
        <c:axId val="721544944"/>
        <c:scaling>
          <c:orientation val="minMax"/>
        </c:scaling>
        <c:delete val="1"/>
        <c:axPos val="b"/>
        <c:numFmt formatCode="General" sourceLinked="1"/>
        <c:majorTickMark val="out"/>
        <c:minorTickMark val="none"/>
        <c:tickLblPos val="nextTo"/>
        <c:crossAx val="721539040"/>
        <c:crosses val="autoZero"/>
        <c:auto val="1"/>
        <c:lblAlgn val="ctr"/>
        <c:lblOffset val="100"/>
        <c:noMultiLvlLbl val="0"/>
      </c:catAx>
      <c:spPr>
        <a:noFill/>
        <a:ln>
          <a:noFill/>
        </a:ln>
        <a:effectLst/>
      </c:spPr>
    </c:plotArea>
    <c:legend>
      <c:legendPos val="r"/>
      <c:layout>
        <c:manualLayout>
          <c:xMode val="edge"/>
          <c:yMode val="edge"/>
          <c:x val="0"/>
          <c:y val="0.89535135735262938"/>
          <c:w val="0.99921211402309118"/>
          <c:h val="0.104648642647370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55</xdr:col>
      <xdr:colOff>0</xdr:colOff>
      <xdr:row>6</xdr:row>
      <xdr:rowOff>0</xdr:rowOff>
    </xdr:from>
    <xdr:to>
      <xdr:col>61</xdr:col>
      <xdr:colOff>0</xdr:colOff>
      <xdr:row>21</xdr:row>
      <xdr:rowOff>10583</xdr:rowOff>
    </xdr:to>
    <xdr:graphicFrame macro="">
      <xdr:nvGraphicFramePr>
        <xdr:cNvPr id="3" name="グラフ 2">
          <a:extLst>
            <a:ext uri="{FF2B5EF4-FFF2-40B4-BE49-F238E27FC236}">
              <a16:creationId xmlns:a16="http://schemas.microsoft.com/office/drawing/2014/main" id="{093F941D-3521-45AD-B0BD-31B1DA017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62</xdr:col>
      <xdr:colOff>0</xdr:colOff>
      <xdr:row>6</xdr:row>
      <xdr:rowOff>0</xdr:rowOff>
    </xdr:from>
    <xdr:to>
      <xdr:col>67</xdr:col>
      <xdr:colOff>685800</xdr:colOff>
      <xdr:row>20</xdr:row>
      <xdr:rowOff>158750</xdr:rowOff>
    </xdr:to>
    <xdr:graphicFrame macro="">
      <xdr:nvGraphicFramePr>
        <xdr:cNvPr id="5" name="グラフ 4">
          <a:extLst>
            <a:ext uri="{FF2B5EF4-FFF2-40B4-BE49-F238E27FC236}">
              <a16:creationId xmlns:a16="http://schemas.microsoft.com/office/drawing/2014/main" id="{2EA84E34-E354-4CFE-8F81-6BD6EE3BAB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0</xdr:colOff>
      <xdr:row>50</xdr:row>
      <xdr:rowOff>0</xdr:rowOff>
    </xdr:from>
    <xdr:to>
      <xdr:col>61</xdr:col>
      <xdr:colOff>0</xdr:colOff>
      <xdr:row>65</xdr:row>
      <xdr:rowOff>0</xdr:rowOff>
    </xdr:to>
    <xdr:graphicFrame macro="">
      <xdr:nvGraphicFramePr>
        <xdr:cNvPr id="7" name="グラフ 6">
          <a:extLst>
            <a:ext uri="{FF2B5EF4-FFF2-40B4-BE49-F238E27FC236}">
              <a16:creationId xmlns:a16="http://schemas.microsoft.com/office/drawing/2014/main" id="{EC85FC5E-D337-436F-BB9B-DE95B4A1E0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62</xdr:col>
      <xdr:colOff>0</xdr:colOff>
      <xdr:row>50</xdr:row>
      <xdr:rowOff>0</xdr:rowOff>
    </xdr:from>
    <xdr:to>
      <xdr:col>68</xdr:col>
      <xdr:colOff>1</xdr:colOff>
      <xdr:row>64</xdr:row>
      <xdr:rowOff>158750</xdr:rowOff>
    </xdr:to>
    <xdr:graphicFrame macro="">
      <xdr:nvGraphicFramePr>
        <xdr:cNvPr id="9" name="グラフ 8">
          <a:extLst>
            <a:ext uri="{FF2B5EF4-FFF2-40B4-BE49-F238E27FC236}">
              <a16:creationId xmlns:a16="http://schemas.microsoft.com/office/drawing/2014/main" id="{4321AC48-441E-44E2-B60D-4DECC21DCF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55</xdr:col>
      <xdr:colOff>0</xdr:colOff>
      <xdr:row>28</xdr:row>
      <xdr:rowOff>1</xdr:rowOff>
    </xdr:from>
    <xdr:to>
      <xdr:col>61</xdr:col>
      <xdr:colOff>0</xdr:colOff>
      <xdr:row>43</xdr:row>
      <xdr:rowOff>0</xdr:rowOff>
    </xdr:to>
    <xdr:graphicFrame macro="">
      <xdr:nvGraphicFramePr>
        <xdr:cNvPr id="11" name="グラフ 10">
          <a:extLst>
            <a:ext uri="{FF2B5EF4-FFF2-40B4-BE49-F238E27FC236}">
              <a16:creationId xmlns:a16="http://schemas.microsoft.com/office/drawing/2014/main" id="{95B68CD4-02CF-4413-88FD-A327BA5B48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62</xdr:col>
      <xdr:colOff>0</xdr:colOff>
      <xdr:row>28</xdr:row>
      <xdr:rowOff>0</xdr:rowOff>
    </xdr:from>
    <xdr:to>
      <xdr:col>68</xdr:col>
      <xdr:colOff>1</xdr:colOff>
      <xdr:row>43</xdr:row>
      <xdr:rowOff>0</xdr:rowOff>
    </xdr:to>
    <xdr:graphicFrame macro="">
      <xdr:nvGraphicFramePr>
        <xdr:cNvPr id="13" name="グラフ 12">
          <a:extLst>
            <a:ext uri="{FF2B5EF4-FFF2-40B4-BE49-F238E27FC236}">
              <a16:creationId xmlns:a16="http://schemas.microsoft.com/office/drawing/2014/main" id="{5E1A8CC6-5780-4526-BA13-7962004014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0.00615</cdr:x>
      <cdr:y>0.00312</cdr:y>
    </cdr:from>
    <cdr:to>
      <cdr:x>0.42462</cdr:x>
      <cdr:y>0.09687</cdr:y>
    </cdr:to>
    <cdr:sp macro="" textlink="">
      <cdr:nvSpPr>
        <cdr:cNvPr id="2" name="正方形/長方形 1">
          <a:extLst xmlns:a="http://schemas.openxmlformats.org/drawingml/2006/main">
            <a:ext uri="{FF2B5EF4-FFF2-40B4-BE49-F238E27FC236}">
              <a16:creationId xmlns:a16="http://schemas.microsoft.com/office/drawing/2014/main" id="{98657074-E6F9-4182-BC57-002EA4509CB7}"/>
            </a:ext>
          </a:extLst>
        </cdr:cNvPr>
        <cdr:cNvSpPr/>
      </cdr:nvSpPr>
      <cdr:spPr>
        <a:xfrm xmlns:a="http://schemas.openxmlformats.org/drawingml/2006/main">
          <a:off x="21167" y="10583"/>
          <a:ext cx="1439333" cy="317499"/>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ja-JP" altLang="en-US" sz="800">
              <a:solidFill>
                <a:sysClr val="windowText" lastClr="000000"/>
              </a:solidFill>
              <a:latin typeface="Meiryo UI" panose="020B0604030504040204" pitchFamily="50" charset="-128"/>
              <a:ea typeface="Meiryo UI" panose="020B0604030504040204" pitchFamily="50" charset="-128"/>
            </a:rPr>
            <a:t>（百万円）</a:t>
          </a:r>
          <a:endParaRPr lang="en-US" altLang="ja-JP" sz="800">
            <a:solidFill>
              <a:sysClr val="windowText" lastClr="000000"/>
            </a:solidFill>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0.68</cdr:x>
      <cdr:y>0.00625</cdr:y>
    </cdr:from>
    <cdr:to>
      <cdr:x>1</cdr:x>
      <cdr:y>0.09375</cdr:y>
    </cdr:to>
    <cdr:sp macro="" textlink="">
      <cdr:nvSpPr>
        <cdr:cNvPr id="3" name="正方形/長方形 2">
          <a:extLst xmlns:a="http://schemas.openxmlformats.org/drawingml/2006/main">
            <a:ext uri="{FF2B5EF4-FFF2-40B4-BE49-F238E27FC236}">
              <a16:creationId xmlns:a16="http://schemas.microsoft.com/office/drawing/2014/main" id="{82941B6D-00ED-4AE7-913D-598D0372F53C}"/>
            </a:ext>
          </a:extLst>
        </cdr:cNvPr>
        <cdr:cNvSpPr/>
      </cdr:nvSpPr>
      <cdr:spPr>
        <a:xfrm xmlns:a="http://schemas.openxmlformats.org/drawingml/2006/main">
          <a:off x="2338917" y="21167"/>
          <a:ext cx="1100667" cy="29633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a:r>
            <a:rPr lang="ja-JP" altLang="en-US" sz="800">
              <a:solidFill>
                <a:sysClr val="windowText" lastClr="000000"/>
              </a:solidFill>
              <a:latin typeface="Meiryo UI" panose="020B0604030504040204" pitchFamily="50" charset="-128"/>
              <a:ea typeface="Meiryo UI" panose="020B0604030504040204" pitchFamily="50" charset="-128"/>
            </a:rPr>
            <a:t>（</a:t>
          </a:r>
          <a:r>
            <a:rPr lang="en-US" altLang="ja-JP" sz="800">
              <a:solidFill>
                <a:sysClr val="windowText" lastClr="000000"/>
              </a:solidFill>
              <a:latin typeface="Meiryo UI" panose="020B0604030504040204" pitchFamily="50" charset="-128"/>
              <a:ea typeface="Meiryo UI" panose="020B0604030504040204" pitchFamily="50" charset="-128"/>
            </a:rPr>
            <a:t>%</a:t>
          </a:r>
          <a:r>
            <a:rPr lang="ja-JP" altLang="en-US" sz="800">
              <a:solidFill>
                <a:sysClr val="windowText" lastClr="000000"/>
              </a:solidFill>
              <a:latin typeface="Meiryo UI" panose="020B0604030504040204" pitchFamily="50" charset="-128"/>
              <a:ea typeface="Meiryo UI" panose="020B0604030504040204" pitchFamily="50" charset="-128"/>
            </a:rPr>
            <a:t>）</a:t>
          </a:r>
          <a:endParaRPr lang="en-US" altLang="ja-JP" sz="800">
            <a:solidFill>
              <a:sysClr val="windowText" lastClr="000000"/>
            </a:solidFill>
            <a:latin typeface="Meiryo UI" panose="020B0604030504040204" pitchFamily="50" charset="-128"/>
            <a:ea typeface="Meiryo UI" panose="020B0604030504040204" pitchFamily="50"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0.41846</cdr:x>
      <cdr:y>0.09375</cdr:y>
    </cdr:to>
    <cdr:sp macro="" textlink="">
      <cdr:nvSpPr>
        <cdr:cNvPr id="2" name="正方形/長方形 1">
          <a:extLst xmlns:a="http://schemas.openxmlformats.org/drawingml/2006/main">
            <a:ext uri="{FF2B5EF4-FFF2-40B4-BE49-F238E27FC236}">
              <a16:creationId xmlns:a16="http://schemas.microsoft.com/office/drawing/2014/main" id="{AC56C3B7-B448-48E3-9393-BBC710E562E6}"/>
            </a:ext>
          </a:extLst>
        </cdr:cNvPr>
        <cdr:cNvSpPr/>
      </cdr:nvSpPr>
      <cdr:spPr>
        <a:xfrm xmlns:a="http://schemas.openxmlformats.org/drawingml/2006/main">
          <a:off x="0" y="0"/>
          <a:ext cx="1439333" cy="317499"/>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ja-JP" altLang="en-US" sz="800">
              <a:solidFill>
                <a:sysClr val="windowText" lastClr="000000"/>
              </a:solidFill>
              <a:latin typeface="Meiryo UI" panose="020B0604030504040204" pitchFamily="50" charset="-128"/>
              <a:ea typeface="Meiryo UI" panose="020B0604030504040204" pitchFamily="50" charset="-128"/>
            </a:rPr>
            <a:t>（百万円）</a:t>
          </a:r>
          <a:endParaRPr lang="en-US" altLang="ja-JP" sz="800">
            <a:solidFill>
              <a:sysClr val="windowText" lastClr="000000"/>
            </a:solidFill>
            <a:latin typeface="Meiryo UI" panose="020B0604030504040204" pitchFamily="50" charset="-128"/>
            <a:ea typeface="Meiryo UI" panose="020B0604030504040204" pitchFamily="50"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0.00938</cdr:y>
    </cdr:from>
    <cdr:to>
      <cdr:x>0.41846</cdr:x>
      <cdr:y>0.10312</cdr:y>
    </cdr:to>
    <cdr:sp macro="" textlink="">
      <cdr:nvSpPr>
        <cdr:cNvPr id="2" name="正方形/長方形 1">
          <a:extLst xmlns:a="http://schemas.openxmlformats.org/drawingml/2006/main">
            <a:ext uri="{FF2B5EF4-FFF2-40B4-BE49-F238E27FC236}">
              <a16:creationId xmlns:a16="http://schemas.microsoft.com/office/drawing/2014/main" id="{B2BD3CB9-B7EB-4E8B-9C53-38D5AE13A7CA}"/>
            </a:ext>
          </a:extLst>
        </cdr:cNvPr>
        <cdr:cNvSpPr/>
      </cdr:nvSpPr>
      <cdr:spPr>
        <a:xfrm xmlns:a="http://schemas.openxmlformats.org/drawingml/2006/main">
          <a:off x="0" y="31750"/>
          <a:ext cx="1439333" cy="317499"/>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ja-JP" altLang="en-US" sz="800">
              <a:solidFill>
                <a:sysClr val="windowText" lastClr="000000"/>
              </a:solidFill>
              <a:latin typeface="Meiryo UI" panose="020B0604030504040204" pitchFamily="50" charset="-128"/>
              <a:ea typeface="Meiryo UI" panose="020B0604030504040204" pitchFamily="50" charset="-128"/>
            </a:rPr>
            <a:t>（百万円）</a:t>
          </a:r>
          <a:endParaRPr lang="en-US" altLang="ja-JP" sz="800">
            <a:solidFill>
              <a:sysClr val="windowText" lastClr="000000"/>
            </a:solidFill>
            <a:latin typeface="Meiryo UI" panose="020B0604030504040204" pitchFamily="50" charset="-128"/>
            <a:ea typeface="Meiryo UI" panose="020B0604030504040204" pitchFamily="50"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0.00938</cdr:y>
    </cdr:from>
    <cdr:to>
      <cdr:x>0.41846</cdr:x>
      <cdr:y>0.10312</cdr:y>
    </cdr:to>
    <cdr:sp macro="" textlink="">
      <cdr:nvSpPr>
        <cdr:cNvPr id="2" name="正方形/長方形 1">
          <a:extLst xmlns:a="http://schemas.openxmlformats.org/drawingml/2006/main">
            <a:ext uri="{FF2B5EF4-FFF2-40B4-BE49-F238E27FC236}">
              <a16:creationId xmlns:a16="http://schemas.microsoft.com/office/drawing/2014/main" id="{B2BD3CB9-B7EB-4E8B-9C53-38D5AE13A7CA}"/>
            </a:ext>
          </a:extLst>
        </cdr:cNvPr>
        <cdr:cNvSpPr/>
      </cdr:nvSpPr>
      <cdr:spPr>
        <a:xfrm xmlns:a="http://schemas.openxmlformats.org/drawingml/2006/main">
          <a:off x="0" y="31750"/>
          <a:ext cx="1439333" cy="317499"/>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ja-JP" altLang="en-US" sz="800">
              <a:solidFill>
                <a:sysClr val="windowText" lastClr="000000"/>
              </a:solidFill>
              <a:latin typeface="Meiryo UI" panose="020B0604030504040204" pitchFamily="50" charset="-128"/>
              <a:ea typeface="Meiryo UI" panose="020B0604030504040204" pitchFamily="50" charset="-128"/>
            </a:rPr>
            <a:t>（百万円）</a:t>
          </a:r>
          <a:endParaRPr lang="en-US" altLang="ja-JP" sz="800">
            <a:solidFill>
              <a:sysClr val="windowText" lastClr="000000"/>
            </a:solidFill>
            <a:latin typeface="Meiryo UI" panose="020B0604030504040204" pitchFamily="50" charset="-128"/>
            <a:ea typeface="Meiryo UI" panose="020B0604030504040204" pitchFamily="50"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cdr:x>
      <cdr:y>0.00563</cdr:y>
    </cdr:from>
    <cdr:to>
      <cdr:x>0.41846</cdr:x>
      <cdr:y>0.09938</cdr:y>
    </cdr:to>
    <cdr:sp macro="" textlink="">
      <cdr:nvSpPr>
        <cdr:cNvPr id="2" name="正方形/長方形 1">
          <a:extLst xmlns:a="http://schemas.openxmlformats.org/drawingml/2006/main">
            <a:ext uri="{FF2B5EF4-FFF2-40B4-BE49-F238E27FC236}">
              <a16:creationId xmlns:a16="http://schemas.microsoft.com/office/drawing/2014/main" id="{D4C78682-74E8-436F-A2F3-26FC3EF34343}"/>
            </a:ext>
          </a:extLst>
        </cdr:cNvPr>
        <cdr:cNvSpPr/>
      </cdr:nvSpPr>
      <cdr:spPr>
        <a:xfrm xmlns:a="http://schemas.openxmlformats.org/drawingml/2006/main">
          <a:off x="0" y="19050"/>
          <a:ext cx="1439328" cy="3175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ja-JP" altLang="en-US" sz="800">
              <a:solidFill>
                <a:sysClr val="windowText" lastClr="000000"/>
              </a:solidFill>
              <a:latin typeface="Meiryo UI" panose="020B0604030504040204" pitchFamily="50" charset="-128"/>
              <a:ea typeface="Meiryo UI" panose="020B0604030504040204" pitchFamily="50" charset="-128"/>
            </a:rPr>
            <a:t>（</a:t>
          </a:r>
          <a:r>
            <a:rPr lang="en-US" altLang="ja-JP" sz="800">
              <a:solidFill>
                <a:sysClr val="windowText" lastClr="000000"/>
              </a:solidFill>
              <a:latin typeface="Meiryo UI" panose="020B0604030504040204" pitchFamily="50" charset="-128"/>
              <a:ea typeface="Meiryo UI" panose="020B0604030504040204" pitchFamily="50" charset="-128"/>
            </a:rPr>
            <a:t>%</a:t>
          </a:r>
          <a:r>
            <a:rPr lang="ja-JP" altLang="en-US" sz="800">
              <a:solidFill>
                <a:sysClr val="windowText" lastClr="000000"/>
              </a:solidFill>
              <a:latin typeface="Meiryo UI" panose="020B0604030504040204" pitchFamily="50" charset="-128"/>
              <a:ea typeface="Meiryo UI" panose="020B0604030504040204" pitchFamily="50" charset="-128"/>
            </a:rPr>
            <a:t>）</a:t>
          </a:r>
          <a:endParaRPr lang="en-US" altLang="ja-JP" sz="800">
            <a:solidFill>
              <a:sysClr val="windowText" lastClr="000000"/>
            </a:solidFill>
            <a:latin typeface="Meiryo UI" panose="020B0604030504040204" pitchFamily="50" charset="-128"/>
            <a:ea typeface="Meiryo UI" panose="020B0604030504040204" pitchFamily="50"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0.00563</cdr:y>
    </cdr:from>
    <cdr:to>
      <cdr:x>0.41846</cdr:x>
      <cdr:y>0.09938</cdr:y>
    </cdr:to>
    <cdr:sp macro="" textlink="">
      <cdr:nvSpPr>
        <cdr:cNvPr id="2" name="正方形/長方形 1">
          <a:extLst xmlns:a="http://schemas.openxmlformats.org/drawingml/2006/main">
            <a:ext uri="{FF2B5EF4-FFF2-40B4-BE49-F238E27FC236}">
              <a16:creationId xmlns:a16="http://schemas.microsoft.com/office/drawing/2014/main" id="{D4C78682-74E8-436F-A2F3-26FC3EF34343}"/>
            </a:ext>
          </a:extLst>
        </cdr:cNvPr>
        <cdr:cNvSpPr/>
      </cdr:nvSpPr>
      <cdr:spPr>
        <a:xfrm xmlns:a="http://schemas.openxmlformats.org/drawingml/2006/main">
          <a:off x="0" y="19050"/>
          <a:ext cx="1439328" cy="3175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ja-JP" altLang="en-US" sz="800">
              <a:solidFill>
                <a:sysClr val="windowText" lastClr="000000"/>
              </a:solidFill>
              <a:latin typeface="Meiryo UI" panose="020B0604030504040204" pitchFamily="50" charset="-128"/>
              <a:ea typeface="Meiryo UI" panose="020B0604030504040204" pitchFamily="50" charset="-128"/>
            </a:rPr>
            <a:t>（</a:t>
          </a:r>
          <a:r>
            <a:rPr lang="en-US" altLang="ja-JP" sz="800">
              <a:solidFill>
                <a:sysClr val="windowText" lastClr="000000"/>
              </a:solidFill>
              <a:latin typeface="Meiryo UI" panose="020B0604030504040204" pitchFamily="50" charset="-128"/>
              <a:ea typeface="Meiryo UI" panose="020B0604030504040204" pitchFamily="50" charset="-128"/>
            </a:rPr>
            <a:t>%</a:t>
          </a:r>
          <a:r>
            <a:rPr lang="ja-JP" altLang="en-US" sz="800">
              <a:solidFill>
                <a:sysClr val="windowText" lastClr="000000"/>
              </a:solidFill>
              <a:latin typeface="Meiryo UI" panose="020B0604030504040204" pitchFamily="50" charset="-128"/>
              <a:ea typeface="Meiryo UI" panose="020B0604030504040204" pitchFamily="50" charset="-128"/>
            </a:rPr>
            <a:t>）</a:t>
          </a:r>
          <a:endParaRPr lang="en-US" altLang="ja-JP" sz="800">
            <a:solidFill>
              <a:sysClr val="windowText" lastClr="000000"/>
            </a:solidFill>
            <a:latin typeface="Meiryo UI" panose="020B0604030504040204" pitchFamily="50" charset="-128"/>
            <a:ea typeface="Meiryo UI" panose="020B0604030504040204" pitchFamily="50" charset="-128"/>
          </a:endParaRPr>
        </a:p>
      </cdr:txBody>
    </cdr:sp>
  </cdr:relSizeAnchor>
  <cdr:relSizeAnchor xmlns:cdr="http://schemas.openxmlformats.org/drawingml/2006/chartDrawing">
    <cdr:from>
      <cdr:x>0.57785</cdr:x>
      <cdr:y>0</cdr:y>
    </cdr:from>
    <cdr:to>
      <cdr:x>0.99631</cdr:x>
      <cdr:y>0.09375</cdr:y>
    </cdr:to>
    <cdr:sp macro="" textlink="">
      <cdr:nvSpPr>
        <cdr:cNvPr id="3" name="正方形/長方形 2">
          <a:extLst xmlns:a="http://schemas.openxmlformats.org/drawingml/2006/main">
            <a:ext uri="{FF2B5EF4-FFF2-40B4-BE49-F238E27FC236}">
              <a16:creationId xmlns:a16="http://schemas.microsoft.com/office/drawing/2014/main" id="{0A8EF767-89F3-4818-B340-7EC676BFACAA}"/>
            </a:ext>
          </a:extLst>
        </cdr:cNvPr>
        <cdr:cNvSpPr/>
      </cdr:nvSpPr>
      <cdr:spPr>
        <a:xfrm xmlns:a="http://schemas.openxmlformats.org/drawingml/2006/main">
          <a:off x="1987550" y="0"/>
          <a:ext cx="1439328" cy="3175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a:r>
            <a:rPr lang="ja-JP" altLang="en-US" sz="800">
              <a:solidFill>
                <a:sysClr val="windowText" lastClr="000000"/>
              </a:solidFill>
              <a:latin typeface="Meiryo UI" panose="020B0604030504040204" pitchFamily="50" charset="-128"/>
              <a:ea typeface="Meiryo UI" panose="020B0604030504040204" pitchFamily="50" charset="-128"/>
            </a:rPr>
            <a:t>（</a:t>
          </a:r>
          <a:r>
            <a:rPr lang="en-US" altLang="ja-JP" sz="800">
              <a:solidFill>
                <a:sysClr val="windowText" lastClr="000000"/>
              </a:solidFill>
              <a:latin typeface="Meiryo UI" panose="020B0604030504040204" pitchFamily="50" charset="-128"/>
              <a:ea typeface="Meiryo UI" panose="020B0604030504040204" pitchFamily="50" charset="-128"/>
            </a:rPr>
            <a:t>%</a:t>
          </a:r>
          <a:r>
            <a:rPr lang="ja-JP" altLang="en-US" sz="800">
              <a:solidFill>
                <a:sysClr val="windowText" lastClr="000000"/>
              </a:solidFill>
              <a:latin typeface="Meiryo UI" panose="020B0604030504040204" pitchFamily="50" charset="-128"/>
              <a:ea typeface="Meiryo UI" panose="020B0604030504040204" pitchFamily="50" charset="-128"/>
            </a:rPr>
            <a:t>）</a:t>
          </a:r>
          <a:endParaRPr lang="en-US" altLang="ja-JP" sz="800">
            <a:solidFill>
              <a:sysClr val="windowText" lastClr="000000"/>
            </a:solidFill>
            <a:latin typeface="Meiryo UI" panose="020B0604030504040204" pitchFamily="50" charset="-128"/>
            <a:ea typeface="Meiryo UI" panose="020B0604030504040204" pitchFamily="50" charset="-128"/>
          </a:endParaRP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rporate.ishare-emh.com/blo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5B39-4927-451E-BD36-ACAE97FD4D4B}">
  <sheetPr>
    <tabColor rgb="FFFFC000"/>
  </sheetPr>
  <dimension ref="A1:M83"/>
  <sheetViews>
    <sheetView showGridLines="0" tabSelected="1" zoomScale="60" zoomScaleNormal="60" workbookViewId="0">
      <pane xSplit="2" ySplit="3" topLeftCell="C4" activePane="bottomRight" state="frozen"/>
      <selection pane="topRight" activeCell="C1" sqref="C1"/>
      <selection pane="bottomLeft" activeCell="A4" sqref="A4"/>
      <selection pane="bottomRight"/>
    </sheetView>
  </sheetViews>
  <sheetFormatPr defaultColWidth="8.69921875" defaultRowHeight="14.4" x14ac:dyDescent="0.45"/>
  <cols>
    <col min="1" max="1" width="2.19921875" style="1" customWidth="1"/>
    <col min="2" max="2" width="0.8984375" style="1" customWidth="1"/>
    <col min="3" max="4" width="2.19921875" style="1" customWidth="1"/>
    <col min="5" max="5" width="5.09765625" style="1" customWidth="1"/>
    <col min="6" max="8" width="10.69921875" style="1" customWidth="1"/>
    <col min="9" max="9" width="41.5" style="1" customWidth="1"/>
    <col min="10" max="10" width="125.09765625" style="1" customWidth="1"/>
    <col min="11" max="13" width="2.19921875" style="1" customWidth="1"/>
    <col min="14" max="16384" width="8.69921875" style="1"/>
  </cols>
  <sheetData>
    <row r="1" spans="3:13" x14ac:dyDescent="0.45">
      <c r="M1" s="66" t="s">
        <v>113</v>
      </c>
    </row>
    <row r="2" spans="3:13" ht="4.95" customHeight="1" x14ac:dyDescent="0.45">
      <c r="M2" s="66" t="s">
        <v>113</v>
      </c>
    </row>
    <row r="3" spans="3:13" x14ac:dyDescent="0.45">
      <c r="C3" s="217" t="s">
        <v>548</v>
      </c>
      <c r="D3" s="13"/>
      <c r="M3" s="66" t="s">
        <v>113</v>
      </c>
    </row>
    <row r="4" spans="3:13" x14ac:dyDescent="0.45">
      <c r="M4" s="66" t="s">
        <v>113</v>
      </c>
    </row>
    <row r="5" spans="3:13" x14ac:dyDescent="0.45">
      <c r="C5" s="125" t="s">
        <v>175</v>
      </c>
      <c r="D5" s="125" t="s">
        <v>192</v>
      </c>
      <c r="M5" s="66" t="s">
        <v>113</v>
      </c>
    </row>
    <row r="6" spans="3:13" x14ac:dyDescent="0.45">
      <c r="D6" s="111"/>
      <c r="E6" s="193" t="s">
        <v>516</v>
      </c>
      <c r="F6" s="194" t="s">
        <v>200</v>
      </c>
      <c r="G6" s="194"/>
      <c r="H6" s="194"/>
      <c r="I6" s="194"/>
      <c r="J6" s="195"/>
      <c r="M6" s="66" t="s">
        <v>113</v>
      </c>
    </row>
    <row r="7" spans="3:13" x14ac:dyDescent="0.45">
      <c r="D7" s="111"/>
      <c r="E7" s="196"/>
      <c r="F7" s="11" t="s">
        <v>437</v>
      </c>
      <c r="G7" s="11"/>
      <c r="H7" s="11"/>
      <c r="I7" s="11"/>
      <c r="J7" s="197"/>
      <c r="M7" s="66" t="s">
        <v>113</v>
      </c>
    </row>
    <row r="8" spans="3:13" x14ac:dyDescent="0.45">
      <c r="D8" s="111"/>
      <c r="E8" s="196" t="s">
        <v>516</v>
      </c>
      <c r="F8" s="11" t="s">
        <v>478</v>
      </c>
      <c r="G8" s="11"/>
      <c r="H8" s="11"/>
      <c r="I8" s="11"/>
      <c r="J8" s="197"/>
      <c r="M8" s="66" t="s">
        <v>113</v>
      </c>
    </row>
    <row r="9" spans="3:13" x14ac:dyDescent="0.45">
      <c r="D9" s="111"/>
      <c r="E9" s="196" t="s">
        <v>516</v>
      </c>
      <c r="F9" s="11" t="s">
        <v>512</v>
      </c>
      <c r="G9" s="11"/>
      <c r="H9" s="11"/>
      <c r="I9" s="11"/>
      <c r="J9" s="197"/>
      <c r="M9" s="66" t="s">
        <v>113</v>
      </c>
    </row>
    <row r="10" spans="3:13" x14ac:dyDescent="0.45">
      <c r="D10" s="111"/>
      <c r="E10" s="196"/>
      <c r="F10" s="11" t="s">
        <v>515</v>
      </c>
      <c r="G10" s="11"/>
      <c r="H10" s="11"/>
      <c r="I10" s="11"/>
      <c r="J10" s="197"/>
      <c r="M10" s="66" t="s">
        <v>113</v>
      </c>
    </row>
    <row r="11" spans="3:13" x14ac:dyDescent="0.45">
      <c r="D11" s="111"/>
      <c r="E11" s="196"/>
      <c r="F11" s="11" t="s">
        <v>266</v>
      </c>
      <c r="G11" s="11"/>
      <c r="H11" s="11"/>
      <c r="I11" s="11"/>
      <c r="J11" s="197"/>
      <c r="M11" s="66" t="s">
        <v>113</v>
      </c>
    </row>
    <row r="12" spans="3:13" x14ac:dyDescent="0.45">
      <c r="D12" s="111"/>
      <c r="E12" s="196" t="s">
        <v>516</v>
      </c>
      <c r="F12" s="11" t="s">
        <v>479</v>
      </c>
      <c r="G12" s="11"/>
      <c r="H12" s="11"/>
      <c r="I12" s="11"/>
      <c r="J12" s="197"/>
      <c r="M12" s="66" t="s">
        <v>113</v>
      </c>
    </row>
    <row r="13" spans="3:13" x14ac:dyDescent="0.45">
      <c r="D13" s="111"/>
      <c r="E13" s="196" t="s">
        <v>516</v>
      </c>
      <c r="F13" s="11" t="s">
        <v>406</v>
      </c>
      <c r="G13" s="11"/>
      <c r="H13" s="11"/>
      <c r="I13" s="11"/>
      <c r="J13" s="197"/>
      <c r="M13" s="66" t="s">
        <v>113</v>
      </c>
    </row>
    <row r="14" spans="3:13" x14ac:dyDescent="0.45">
      <c r="D14" s="111"/>
      <c r="E14" s="196"/>
      <c r="F14" s="11" t="s">
        <v>407</v>
      </c>
      <c r="G14" s="11"/>
      <c r="H14" s="11"/>
      <c r="I14" s="11"/>
      <c r="J14" s="197"/>
      <c r="M14" s="66" t="s">
        <v>113</v>
      </c>
    </row>
    <row r="15" spans="3:13" x14ac:dyDescent="0.45">
      <c r="D15" s="111"/>
      <c r="E15" s="196" t="s">
        <v>516</v>
      </c>
      <c r="F15" s="11" t="s">
        <v>408</v>
      </c>
      <c r="G15" s="11"/>
      <c r="H15" s="11"/>
      <c r="I15" s="11"/>
      <c r="J15" s="197"/>
      <c r="M15" s="66" t="s">
        <v>113</v>
      </c>
    </row>
    <row r="16" spans="3:13" x14ac:dyDescent="0.45">
      <c r="D16" s="111"/>
      <c r="E16" s="198" t="s">
        <v>516</v>
      </c>
      <c r="F16" s="199" t="s">
        <v>201</v>
      </c>
      <c r="G16" s="199"/>
      <c r="H16" s="199"/>
      <c r="I16" s="199"/>
      <c r="J16" s="200"/>
      <c r="M16" s="66" t="s">
        <v>113</v>
      </c>
    </row>
    <row r="17" spans="3:13" x14ac:dyDescent="0.45">
      <c r="M17" s="66" t="s">
        <v>113</v>
      </c>
    </row>
    <row r="18" spans="3:13" x14ac:dyDescent="0.45">
      <c r="C18" s="125" t="s">
        <v>176</v>
      </c>
      <c r="D18" s="125" t="s">
        <v>202</v>
      </c>
      <c r="H18" s="1" t="s">
        <v>513</v>
      </c>
      <c r="J18" s="192" t="s">
        <v>514</v>
      </c>
      <c r="M18" s="66" t="s">
        <v>113</v>
      </c>
    </row>
    <row r="19" spans="3:13" ht="40.049999999999997" customHeight="1" x14ac:dyDescent="0.45">
      <c r="E19" s="239" t="s">
        <v>177</v>
      </c>
      <c r="F19" s="240" t="s">
        <v>188</v>
      </c>
      <c r="G19" s="240" t="s">
        <v>260</v>
      </c>
      <c r="H19" s="240" t="s">
        <v>261</v>
      </c>
      <c r="I19" s="240" t="s">
        <v>189</v>
      </c>
      <c r="J19" s="241" t="s">
        <v>190</v>
      </c>
      <c r="M19" s="66" t="s">
        <v>113</v>
      </c>
    </row>
    <row r="20" spans="3:13" ht="40.049999999999997" customHeight="1" x14ac:dyDescent="0.45">
      <c r="E20" s="63">
        <v>1</v>
      </c>
      <c r="F20" s="114" t="str">
        <f>Format!$C$3</f>
        <v>Format</v>
      </c>
      <c r="G20" s="114" t="s">
        <v>253</v>
      </c>
      <c r="H20" s="114" t="s">
        <v>263</v>
      </c>
      <c r="I20" s="114" t="s">
        <v>193</v>
      </c>
      <c r="J20" s="123" t="s">
        <v>480</v>
      </c>
      <c r="M20" s="66" t="s">
        <v>113</v>
      </c>
    </row>
    <row r="21" spans="3:13" ht="40.049999999999997" customHeight="1" x14ac:dyDescent="0.45">
      <c r="E21" s="64">
        <f>E20+1</f>
        <v>2</v>
      </c>
      <c r="F21" s="115" t="str">
        <f>Model!$D$4</f>
        <v>Model</v>
      </c>
      <c r="G21" s="115" t="s">
        <v>258</v>
      </c>
      <c r="H21" s="115" t="s">
        <v>264</v>
      </c>
      <c r="I21" s="117" t="s">
        <v>422</v>
      </c>
      <c r="J21" s="118" t="s">
        <v>483</v>
      </c>
      <c r="M21" s="66" t="s">
        <v>113</v>
      </c>
    </row>
    <row r="22" spans="3:13" ht="40.049999999999997" customHeight="1" x14ac:dyDescent="0.45">
      <c r="E22" s="64">
        <f t="shared" ref="E22:E41" si="0">E21+1</f>
        <v>3</v>
      </c>
      <c r="F22" s="115" t="str">
        <f>Model!$D$4</f>
        <v>Model</v>
      </c>
      <c r="G22" s="115" t="s">
        <v>253</v>
      </c>
      <c r="H22" s="115" t="s">
        <v>255</v>
      </c>
      <c r="I22" s="115" t="s">
        <v>423</v>
      </c>
      <c r="J22" s="118" t="s">
        <v>481</v>
      </c>
      <c r="M22" s="66" t="s">
        <v>113</v>
      </c>
    </row>
    <row r="23" spans="3:13" ht="40.049999999999997" customHeight="1" x14ac:dyDescent="0.45">
      <c r="E23" s="64">
        <f t="shared" si="0"/>
        <v>4</v>
      </c>
      <c r="F23" s="115" t="str">
        <f>Model!$D$4</f>
        <v>Model</v>
      </c>
      <c r="G23" s="115" t="s">
        <v>253</v>
      </c>
      <c r="H23" s="115" t="s">
        <v>255</v>
      </c>
      <c r="I23" s="115" t="s">
        <v>203</v>
      </c>
      <c r="J23" s="118" t="s">
        <v>482</v>
      </c>
      <c r="M23" s="66" t="s">
        <v>113</v>
      </c>
    </row>
    <row r="24" spans="3:13" ht="40.049999999999997" customHeight="1" x14ac:dyDescent="0.45">
      <c r="E24" s="64">
        <f t="shared" si="0"/>
        <v>5</v>
      </c>
      <c r="F24" s="115" t="str">
        <f>Model!$D$4</f>
        <v>Model</v>
      </c>
      <c r="G24" s="115" t="s">
        <v>253</v>
      </c>
      <c r="H24" s="115" t="s">
        <v>255</v>
      </c>
      <c r="I24" s="115" t="s">
        <v>204</v>
      </c>
      <c r="J24" s="118" t="s">
        <v>205</v>
      </c>
      <c r="M24" s="66" t="s">
        <v>113</v>
      </c>
    </row>
    <row r="25" spans="3:13" ht="40.049999999999997" customHeight="1" x14ac:dyDescent="0.45">
      <c r="E25" s="64">
        <f t="shared" si="0"/>
        <v>6</v>
      </c>
      <c r="F25" s="115" t="str">
        <f>Model!$D$4</f>
        <v>Model</v>
      </c>
      <c r="G25" s="115" t="s">
        <v>253</v>
      </c>
      <c r="H25" s="115" t="s">
        <v>255</v>
      </c>
      <c r="I25" s="115" t="s">
        <v>206</v>
      </c>
      <c r="J25" s="118" t="s">
        <v>207</v>
      </c>
      <c r="M25" s="66" t="s">
        <v>113</v>
      </c>
    </row>
    <row r="26" spans="3:13" ht="40.049999999999997" customHeight="1" x14ac:dyDescent="0.45">
      <c r="E26" s="64">
        <f t="shared" si="0"/>
        <v>7</v>
      </c>
      <c r="F26" s="115" t="str">
        <f>Model!$D$4</f>
        <v>Model</v>
      </c>
      <c r="G26" s="115" t="s">
        <v>253</v>
      </c>
      <c r="H26" s="115" t="s">
        <v>255</v>
      </c>
      <c r="I26" s="115" t="s">
        <v>208</v>
      </c>
      <c r="J26" s="118" t="s">
        <v>218</v>
      </c>
      <c r="M26" s="66" t="s">
        <v>113</v>
      </c>
    </row>
    <row r="27" spans="3:13" ht="40.049999999999997" customHeight="1" x14ac:dyDescent="0.45">
      <c r="E27" s="64">
        <f t="shared" si="0"/>
        <v>8</v>
      </c>
      <c r="F27" s="115" t="str">
        <f>Model!$D$4</f>
        <v>Model</v>
      </c>
      <c r="G27" s="115" t="s">
        <v>254</v>
      </c>
      <c r="H27" s="115" t="s">
        <v>255</v>
      </c>
      <c r="I27" s="115" t="s">
        <v>209</v>
      </c>
      <c r="J27" s="118" t="s">
        <v>486</v>
      </c>
      <c r="M27" s="66" t="s">
        <v>113</v>
      </c>
    </row>
    <row r="28" spans="3:13" ht="40.049999999999997" customHeight="1" x14ac:dyDescent="0.45">
      <c r="E28" s="64">
        <f t="shared" si="0"/>
        <v>9</v>
      </c>
      <c r="F28" s="115" t="str">
        <f>Chart!$D$2</f>
        <v>Chart</v>
      </c>
      <c r="G28" s="115" t="s">
        <v>254</v>
      </c>
      <c r="H28" s="115" t="s">
        <v>255</v>
      </c>
      <c r="I28" s="115" t="s">
        <v>250</v>
      </c>
      <c r="J28" s="118" t="s">
        <v>484</v>
      </c>
      <c r="M28" s="66" t="s">
        <v>113</v>
      </c>
    </row>
    <row r="29" spans="3:13" ht="40.049999999999997" customHeight="1" x14ac:dyDescent="0.45">
      <c r="E29" s="64">
        <f>E27+1</f>
        <v>9</v>
      </c>
      <c r="F29" s="115" t="str">
        <f>Model!$D$4</f>
        <v>Model</v>
      </c>
      <c r="G29" s="115" t="s">
        <v>253</v>
      </c>
      <c r="H29" s="115" t="s">
        <v>256</v>
      </c>
      <c r="I29" s="115" t="s">
        <v>210</v>
      </c>
      <c r="J29" s="118" t="s">
        <v>211</v>
      </c>
      <c r="M29" s="66" t="s">
        <v>113</v>
      </c>
    </row>
    <row r="30" spans="3:13" ht="40.049999999999997" customHeight="1" x14ac:dyDescent="0.45">
      <c r="E30" s="64">
        <f t="shared" si="0"/>
        <v>10</v>
      </c>
      <c r="F30" s="115" t="str">
        <f>Model!$D$4</f>
        <v>Model</v>
      </c>
      <c r="G30" s="115" t="s">
        <v>253</v>
      </c>
      <c r="H30" s="115" t="s">
        <v>257</v>
      </c>
      <c r="I30" s="115" t="s">
        <v>424</v>
      </c>
      <c r="J30" s="118" t="s">
        <v>425</v>
      </c>
      <c r="M30" s="66" t="s">
        <v>113</v>
      </c>
    </row>
    <row r="31" spans="3:13" ht="40.049999999999997" customHeight="1" x14ac:dyDescent="0.45">
      <c r="E31" s="64">
        <f t="shared" si="0"/>
        <v>11</v>
      </c>
      <c r="F31" s="115" t="str">
        <f>Model!$D$4</f>
        <v>Model</v>
      </c>
      <c r="G31" s="115" t="s">
        <v>253</v>
      </c>
      <c r="H31" s="115" t="s">
        <v>257</v>
      </c>
      <c r="I31" s="115" t="s">
        <v>212</v>
      </c>
      <c r="J31" s="118" t="s">
        <v>213</v>
      </c>
      <c r="M31" s="66" t="s">
        <v>113</v>
      </c>
    </row>
    <row r="32" spans="3:13" ht="40.049999999999997" customHeight="1" x14ac:dyDescent="0.45">
      <c r="E32" s="64">
        <f t="shared" si="0"/>
        <v>12</v>
      </c>
      <c r="F32" s="115" t="str">
        <f>Model!$D$4</f>
        <v>Model</v>
      </c>
      <c r="G32" s="115" t="s">
        <v>253</v>
      </c>
      <c r="H32" s="115" t="s">
        <v>257</v>
      </c>
      <c r="I32" s="115" t="s">
        <v>214</v>
      </c>
      <c r="J32" s="118" t="s">
        <v>217</v>
      </c>
      <c r="M32" s="66" t="s">
        <v>113</v>
      </c>
    </row>
    <row r="33" spans="3:13" ht="40.049999999999997" customHeight="1" x14ac:dyDescent="0.45">
      <c r="E33" s="64">
        <f t="shared" si="0"/>
        <v>13</v>
      </c>
      <c r="F33" s="115" t="str">
        <f>Model!$D$4</f>
        <v>Model</v>
      </c>
      <c r="G33" s="115" t="s">
        <v>253</v>
      </c>
      <c r="H33" s="115" t="s">
        <v>257</v>
      </c>
      <c r="I33" s="115" t="s">
        <v>215</v>
      </c>
      <c r="J33" s="118" t="s">
        <v>216</v>
      </c>
      <c r="M33" s="66" t="s">
        <v>113</v>
      </c>
    </row>
    <row r="34" spans="3:13" ht="40.049999999999997" customHeight="1" x14ac:dyDescent="0.45">
      <c r="E34" s="64">
        <f t="shared" si="0"/>
        <v>14</v>
      </c>
      <c r="F34" s="115" t="str">
        <f>Model!$D$4</f>
        <v>Model</v>
      </c>
      <c r="G34" s="115" t="s">
        <v>254</v>
      </c>
      <c r="H34" s="115" t="s">
        <v>255</v>
      </c>
      <c r="I34" s="115" t="s">
        <v>222</v>
      </c>
      <c r="J34" s="118" t="s">
        <v>485</v>
      </c>
      <c r="M34" s="66" t="s">
        <v>113</v>
      </c>
    </row>
    <row r="35" spans="3:13" ht="40.049999999999997" customHeight="1" x14ac:dyDescent="0.45">
      <c r="E35" s="64">
        <f t="shared" si="0"/>
        <v>15</v>
      </c>
      <c r="F35" s="115" t="str">
        <f>'Cor tax sim'!D2</f>
        <v>Cor tax sim</v>
      </c>
      <c r="G35" s="115" t="s">
        <v>426</v>
      </c>
      <c r="H35" s="115" t="s">
        <v>427</v>
      </c>
      <c r="I35" s="117" t="s">
        <v>428</v>
      </c>
      <c r="J35" s="118" t="s">
        <v>487</v>
      </c>
      <c r="M35" s="66" t="s">
        <v>113</v>
      </c>
    </row>
    <row r="36" spans="3:13" ht="40.049999999999997" customHeight="1" x14ac:dyDescent="0.45">
      <c r="E36" s="64">
        <f t="shared" si="0"/>
        <v>16</v>
      </c>
      <c r="F36" s="115" t="str">
        <f>Model!$D$4</f>
        <v>Model</v>
      </c>
      <c r="G36" s="115" t="s">
        <v>258</v>
      </c>
      <c r="H36" s="115" t="s">
        <v>259</v>
      </c>
      <c r="I36" s="115" t="s">
        <v>219</v>
      </c>
      <c r="J36" s="118" t="s">
        <v>488</v>
      </c>
      <c r="M36" s="66" t="s">
        <v>113</v>
      </c>
    </row>
    <row r="37" spans="3:13" ht="40.049999999999997" customHeight="1" x14ac:dyDescent="0.45">
      <c r="E37" s="64">
        <f t="shared" si="0"/>
        <v>17</v>
      </c>
      <c r="F37" s="115" t="str">
        <f>Model!$D$4</f>
        <v>Model</v>
      </c>
      <c r="G37" s="115" t="s">
        <v>258</v>
      </c>
      <c r="H37" s="115" t="s">
        <v>262</v>
      </c>
      <c r="I37" s="115" t="s">
        <v>220</v>
      </c>
      <c r="J37" s="118" t="s">
        <v>221</v>
      </c>
      <c r="M37" s="66" t="s">
        <v>113</v>
      </c>
    </row>
    <row r="38" spans="3:13" ht="40.049999999999997" customHeight="1" x14ac:dyDescent="0.45">
      <c r="E38" s="64">
        <f t="shared" si="0"/>
        <v>18</v>
      </c>
      <c r="F38" s="115" t="str">
        <f>Model!$D$4</f>
        <v>Model</v>
      </c>
      <c r="G38" s="115" t="s">
        <v>254</v>
      </c>
      <c r="H38" s="115" t="s">
        <v>259</v>
      </c>
      <c r="I38" s="115" t="s">
        <v>331</v>
      </c>
      <c r="J38" s="118" t="s">
        <v>489</v>
      </c>
      <c r="M38" s="66" t="s">
        <v>113</v>
      </c>
    </row>
    <row r="39" spans="3:13" ht="40.049999999999997" customHeight="1" x14ac:dyDescent="0.45">
      <c r="E39" s="64">
        <f t="shared" si="0"/>
        <v>19</v>
      </c>
      <c r="F39" s="115" t="str">
        <f>Model!$D$4</f>
        <v>Model</v>
      </c>
      <c r="G39" s="115" t="s">
        <v>254</v>
      </c>
      <c r="H39" s="115" t="s">
        <v>259</v>
      </c>
      <c r="I39" s="115" t="s">
        <v>223</v>
      </c>
      <c r="J39" s="118" t="s">
        <v>224</v>
      </c>
      <c r="M39" s="66" t="s">
        <v>113</v>
      </c>
    </row>
    <row r="40" spans="3:13" ht="40.049999999999997" customHeight="1" x14ac:dyDescent="0.45">
      <c r="E40" s="64">
        <f t="shared" si="0"/>
        <v>20</v>
      </c>
      <c r="F40" s="115" t="str">
        <f>DCF!$D$4</f>
        <v>DCF</v>
      </c>
      <c r="G40" s="115" t="s">
        <v>254</v>
      </c>
      <c r="H40" s="115" t="s">
        <v>142</v>
      </c>
      <c r="I40" s="115" t="s">
        <v>490</v>
      </c>
      <c r="J40" s="118" t="s">
        <v>491</v>
      </c>
      <c r="M40" s="66" t="s">
        <v>113</v>
      </c>
    </row>
    <row r="41" spans="3:13" ht="40.049999999999997" customHeight="1" x14ac:dyDescent="0.45">
      <c r="E41" s="64">
        <f t="shared" si="0"/>
        <v>21</v>
      </c>
      <c r="F41" s="115" t="str">
        <f>Chart!$D$2</f>
        <v>Chart</v>
      </c>
      <c r="G41" s="115" t="s">
        <v>258</v>
      </c>
      <c r="H41" s="115" t="s">
        <v>263</v>
      </c>
      <c r="I41" s="115" t="s">
        <v>251</v>
      </c>
      <c r="J41" s="118" t="s">
        <v>252</v>
      </c>
      <c r="M41" s="66" t="s">
        <v>113</v>
      </c>
    </row>
    <row r="42" spans="3:13" ht="40.049999999999997" customHeight="1" x14ac:dyDescent="0.45">
      <c r="E42" s="65">
        <f>E41+1</f>
        <v>22</v>
      </c>
      <c r="F42" s="116" t="s">
        <v>263</v>
      </c>
      <c r="G42" s="116" t="s">
        <v>263</v>
      </c>
      <c r="H42" s="116" t="s">
        <v>263</v>
      </c>
      <c r="I42" s="116" t="s">
        <v>263</v>
      </c>
      <c r="J42" s="124" t="s">
        <v>263</v>
      </c>
      <c r="M42" s="66" t="s">
        <v>113</v>
      </c>
    </row>
    <row r="43" spans="3:13" x14ac:dyDescent="0.45">
      <c r="M43" s="66" t="s">
        <v>113</v>
      </c>
    </row>
    <row r="44" spans="3:13" x14ac:dyDescent="0.45">
      <c r="C44" s="125" t="s">
        <v>265</v>
      </c>
      <c r="D44" s="125" t="s">
        <v>267</v>
      </c>
      <c r="M44" s="66" t="s">
        <v>113</v>
      </c>
    </row>
    <row r="45" spans="3:13" ht="39.450000000000003" customHeight="1" x14ac:dyDescent="0.45">
      <c r="E45" s="129" t="s">
        <v>268</v>
      </c>
      <c r="F45" s="130" t="s">
        <v>269</v>
      </c>
      <c r="G45" s="131" t="s">
        <v>270</v>
      </c>
      <c r="H45" s="130" t="s">
        <v>271</v>
      </c>
      <c r="I45" s="130" t="s">
        <v>272</v>
      </c>
      <c r="J45" s="132" t="s">
        <v>273</v>
      </c>
      <c r="M45" s="66" t="s">
        <v>113</v>
      </c>
    </row>
    <row r="46" spans="3:13" ht="39.450000000000003" customHeight="1" x14ac:dyDescent="0.45">
      <c r="E46" s="64">
        <v>1</v>
      </c>
      <c r="F46" s="117" t="s">
        <v>278</v>
      </c>
      <c r="G46" s="117" t="s">
        <v>317</v>
      </c>
      <c r="H46" s="117" t="s">
        <v>318</v>
      </c>
      <c r="I46" s="117" t="s">
        <v>492</v>
      </c>
      <c r="J46" s="118" t="s">
        <v>493</v>
      </c>
      <c r="M46" s="66" t="s">
        <v>113</v>
      </c>
    </row>
    <row r="47" spans="3:13" ht="39.450000000000003" customHeight="1" x14ac:dyDescent="0.45">
      <c r="E47" s="64">
        <f>E46+1</f>
        <v>2</v>
      </c>
      <c r="F47" s="117" t="s">
        <v>278</v>
      </c>
      <c r="G47" s="117" t="s">
        <v>317</v>
      </c>
      <c r="H47" s="117" t="s">
        <v>308</v>
      </c>
      <c r="I47" s="117" t="s">
        <v>319</v>
      </c>
      <c r="J47" s="118" t="s">
        <v>320</v>
      </c>
      <c r="M47" s="66" t="s">
        <v>113</v>
      </c>
    </row>
    <row r="48" spans="3:13" ht="39.450000000000003" customHeight="1" x14ac:dyDescent="0.45">
      <c r="E48" s="64">
        <f>E46+1</f>
        <v>2</v>
      </c>
      <c r="F48" s="117" t="s">
        <v>278</v>
      </c>
      <c r="G48" s="117" t="s">
        <v>279</v>
      </c>
      <c r="H48" s="117" t="s">
        <v>263</v>
      </c>
      <c r="I48" s="117" t="s">
        <v>280</v>
      </c>
      <c r="J48" s="118" t="s">
        <v>321</v>
      </c>
      <c r="M48" s="66" t="s">
        <v>113</v>
      </c>
    </row>
    <row r="49" spans="5:13" ht="39.450000000000003" customHeight="1" x14ac:dyDescent="0.45">
      <c r="E49" s="64">
        <f t="shared" ref="E49:E78" si="1">E48+1</f>
        <v>3</v>
      </c>
      <c r="F49" s="117" t="s">
        <v>278</v>
      </c>
      <c r="G49" s="117" t="s">
        <v>281</v>
      </c>
      <c r="H49" s="117" t="s">
        <v>263</v>
      </c>
      <c r="I49" s="117" t="s">
        <v>282</v>
      </c>
      <c r="J49" s="118" t="s">
        <v>494</v>
      </c>
      <c r="M49" s="66" t="s">
        <v>113</v>
      </c>
    </row>
    <row r="50" spans="5:13" ht="39.450000000000003" customHeight="1" x14ac:dyDescent="0.45">
      <c r="E50" s="64">
        <f t="shared" si="1"/>
        <v>4</v>
      </c>
      <c r="F50" s="117" t="s">
        <v>278</v>
      </c>
      <c r="G50" s="117" t="s">
        <v>283</v>
      </c>
      <c r="H50" s="117" t="s">
        <v>263</v>
      </c>
      <c r="I50" s="117" t="s">
        <v>284</v>
      </c>
      <c r="J50" s="118" t="s">
        <v>286</v>
      </c>
      <c r="M50" s="66" t="s">
        <v>113</v>
      </c>
    </row>
    <row r="51" spans="5:13" ht="39.450000000000003" customHeight="1" x14ac:dyDescent="0.45">
      <c r="E51" s="64">
        <f t="shared" si="1"/>
        <v>5</v>
      </c>
      <c r="F51" s="117" t="s">
        <v>275</v>
      </c>
      <c r="G51" s="117" t="s">
        <v>276</v>
      </c>
      <c r="H51" s="117" t="s">
        <v>285</v>
      </c>
      <c r="I51" s="117" t="s">
        <v>438</v>
      </c>
      <c r="J51" s="118" t="s">
        <v>439</v>
      </c>
      <c r="M51" s="66" t="s">
        <v>113</v>
      </c>
    </row>
    <row r="52" spans="5:13" ht="39.450000000000003" customHeight="1" x14ac:dyDescent="0.45">
      <c r="E52" s="64">
        <f t="shared" si="1"/>
        <v>6</v>
      </c>
      <c r="F52" s="117" t="s">
        <v>275</v>
      </c>
      <c r="G52" s="117" t="s">
        <v>276</v>
      </c>
      <c r="H52" s="117" t="s">
        <v>277</v>
      </c>
      <c r="I52" s="117" t="s">
        <v>309</v>
      </c>
      <c r="J52" s="118" t="s">
        <v>311</v>
      </c>
      <c r="M52" s="66" t="s">
        <v>113</v>
      </c>
    </row>
    <row r="53" spans="5:13" ht="39.450000000000003" customHeight="1" x14ac:dyDescent="0.45">
      <c r="E53" s="64">
        <f t="shared" si="1"/>
        <v>7</v>
      </c>
      <c r="F53" s="117" t="s">
        <v>287</v>
      </c>
      <c r="G53" s="117" t="s">
        <v>289</v>
      </c>
      <c r="H53" s="117" t="s">
        <v>288</v>
      </c>
      <c r="I53" s="117" t="s">
        <v>290</v>
      </c>
      <c r="J53" s="118" t="s">
        <v>316</v>
      </c>
      <c r="M53" s="66" t="s">
        <v>113</v>
      </c>
    </row>
    <row r="54" spans="5:13" ht="39.450000000000003" customHeight="1" x14ac:dyDescent="0.45">
      <c r="E54" s="64">
        <f t="shared" si="1"/>
        <v>8</v>
      </c>
      <c r="F54" s="117" t="s">
        <v>287</v>
      </c>
      <c r="G54" s="117" t="s">
        <v>289</v>
      </c>
      <c r="H54" s="117" t="s">
        <v>291</v>
      </c>
      <c r="I54" s="117" t="s">
        <v>292</v>
      </c>
      <c r="J54" s="118" t="s">
        <v>293</v>
      </c>
      <c r="M54" s="66" t="s">
        <v>113</v>
      </c>
    </row>
    <row r="55" spans="5:13" ht="39.450000000000003" customHeight="1" x14ac:dyDescent="0.45">
      <c r="E55" s="64">
        <f t="shared" si="1"/>
        <v>9</v>
      </c>
      <c r="F55" s="117" t="s">
        <v>287</v>
      </c>
      <c r="G55" s="117" t="s">
        <v>289</v>
      </c>
      <c r="H55" s="117" t="s">
        <v>294</v>
      </c>
      <c r="I55" s="117" t="s">
        <v>295</v>
      </c>
      <c r="J55" s="118" t="s">
        <v>296</v>
      </c>
      <c r="M55" s="66" t="s">
        <v>113</v>
      </c>
    </row>
    <row r="56" spans="5:13" ht="39.450000000000003" customHeight="1" x14ac:dyDescent="0.45">
      <c r="E56" s="64">
        <f t="shared" si="1"/>
        <v>10</v>
      </c>
      <c r="F56" s="117" t="s">
        <v>287</v>
      </c>
      <c r="G56" s="117" t="s">
        <v>297</v>
      </c>
      <c r="H56" s="117" t="s">
        <v>263</v>
      </c>
      <c r="I56" s="117" t="s">
        <v>298</v>
      </c>
      <c r="J56" s="118" t="s">
        <v>299</v>
      </c>
      <c r="M56" s="66" t="s">
        <v>113</v>
      </c>
    </row>
    <row r="57" spans="5:13" ht="39.450000000000003" customHeight="1" x14ac:dyDescent="0.45">
      <c r="E57" s="64">
        <f t="shared" si="1"/>
        <v>11</v>
      </c>
      <c r="F57" s="117" t="s">
        <v>287</v>
      </c>
      <c r="G57" s="117" t="s">
        <v>300</v>
      </c>
      <c r="H57" s="117" t="s">
        <v>301</v>
      </c>
      <c r="I57" s="117" t="s">
        <v>440</v>
      </c>
      <c r="J57" s="118" t="s">
        <v>441</v>
      </c>
      <c r="M57" s="66" t="s">
        <v>113</v>
      </c>
    </row>
    <row r="58" spans="5:13" ht="39.450000000000003" customHeight="1" x14ac:dyDescent="0.45">
      <c r="E58" s="64">
        <f t="shared" si="1"/>
        <v>12</v>
      </c>
      <c r="F58" s="117" t="s">
        <v>287</v>
      </c>
      <c r="G58" s="117" t="s">
        <v>300</v>
      </c>
      <c r="H58" s="127" t="s">
        <v>302</v>
      </c>
      <c r="I58" s="127" t="s">
        <v>303</v>
      </c>
      <c r="J58" s="128" t="s">
        <v>304</v>
      </c>
      <c r="M58" s="66" t="s">
        <v>113</v>
      </c>
    </row>
    <row r="59" spans="5:13" ht="39.450000000000003" customHeight="1" x14ac:dyDescent="0.45">
      <c r="E59" s="64">
        <f t="shared" si="1"/>
        <v>13</v>
      </c>
      <c r="F59" s="117" t="s">
        <v>287</v>
      </c>
      <c r="G59" s="117" t="s">
        <v>300</v>
      </c>
      <c r="H59" s="127" t="s">
        <v>305</v>
      </c>
      <c r="I59" s="127" t="s">
        <v>306</v>
      </c>
      <c r="J59" s="128" t="s">
        <v>307</v>
      </c>
      <c r="M59" s="66" t="s">
        <v>113</v>
      </c>
    </row>
    <row r="60" spans="5:13" ht="39.450000000000003" customHeight="1" x14ac:dyDescent="0.45">
      <c r="E60" s="64">
        <f t="shared" si="1"/>
        <v>14</v>
      </c>
      <c r="F60" s="117" t="s">
        <v>287</v>
      </c>
      <c r="G60" s="117" t="s">
        <v>300</v>
      </c>
      <c r="H60" s="127" t="s">
        <v>308</v>
      </c>
      <c r="I60" s="127" t="s">
        <v>310</v>
      </c>
      <c r="J60" s="118" t="s">
        <v>312</v>
      </c>
      <c r="M60" s="66" t="s">
        <v>113</v>
      </c>
    </row>
    <row r="61" spans="5:13" ht="39.450000000000003" customHeight="1" x14ac:dyDescent="0.45">
      <c r="E61" s="64">
        <f t="shared" si="1"/>
        <v>15</v>
      </c>
      <c r="F61" s="117" t="s">
        <v>287</v>
      </c>
      <c r="G61" s="127" t="s">
        <v>313</v>
      </c>
      <c r="H61" s="127" t="s">
        <v>314</v>
      </c>
      <c r="I61" s="127" t="s">
        <v>315</v>
      </c>
      <c r="J61" s="128" t="s">
        <v>495</v>
      </c>
      <c r="M61" s="66" t="s">
        <v>113</v>
      </c>
    </row>
    <row r="62" spans="5:13" ht="39.450000000000003" customHeight="1" x14ac:dyDescent="0.45">
      <c r="E62" s="64">
        <f t="shared" si="1"/>
        <v>16</v>
      </c>
      <c r="F62" s="117" t="s">
        <v>287</v>
      </c>
      <c r="G62" s="127" t="s">
        <v>313</v>
      </c>
      <c r="H62" s="127" t="s">
        <v>308</v>
      </c>
      <c r="I62" s="127" t="s">
        <v>322</v>
      </c>
      <c r="J62" s="118" t="s">
        <v>323</v>
      </c>
      <c r="M62" s="66" t="s">
        <v>113</v>
      </c>
    </row>
    <row r="63" spans="5:13" ht="39.450000000000003" customHeight="1" x14ac:dyDescent="0.45">
      <c r="E63" s="64">
        <f t="shared" si="1"/>
        <v>17</v>
      </c>
      <c r="F63" s="117" t="s">
        <v>287</v>
      </c>
      <c r="G63" s="127" t="s">
        <v>324</v>
      </c>
      <c r="H63" s="127" t="s">
        <v>325</v>
      </c>
      <c r="I63" s="127" t="s">
        <v>326</v>
      </c>
      <c r="J63" s="128" t="s">
        <v>327</v>
      </c>
      <c r="M63" s="66" t="s">
        <v>113</v>
      </c>
    </row>
    <row r="64" spans="5:13" ht="39.450000000000003" customHeight="1" x14ac:dyDescent="0.45">
      <c r="E64" s="64">
        <f t="shared" si="1"/>
        <v>18</v>
      </c>
      <c r="F64" s="117" t="s">
        <v>287</v>
      </c>
      <c r="G64" s="127" t="s">
        <v>324</v>
      </c>
      <c r="H64" s="127" t="s">
        <v>328</v>
      </c>
      <c r="I64" s="127" t="s">
        <v>329</v>
      </c>
      <c r="J64" s="128" t="s">
        <v>330</v>
      </c>
      <c r="M64" s="66" t="s">
        <v>113</v>
      </c>
    </row>
    <row r="65" spans="5:13" ht="39.450000000000003" customHeight="1" x14ac:dyDescent="0.45">
      <c r="E65" s="64">
        <f t="shared" si="1"/>
        <v>19</v>
      </c>
      <c r="F65" s="127" t="s">
        <v>332</v>
      </c>
      <c r="G65" s="127" t="s">
        <v>333</v>
      </c>
      <c r="H65" s="127" t="s">
        <v>308</v>
      </c>
      <c r="I65" s="127" t="s">
        <v>334</v>
      </c>
      <c r="J65" s="128" t="s">
        <v>335</v>
      </c>
      <c r="M65" s="66" t="s">
        <v>113</v>
      </c>
    </row>
    <row r="66" spans="5:13" ht="39.450000000000003" customHeight="1" x14ac:dyDescent="0.45">
      <c r="E66" s="64">
        <f t="shared" si="1"/>
        <v>20</v>
      </c>
      <c r="F66" s="127" t="s">
        <v>332</v>
      </c>
      <c r="G66" s="127" t="s">
        <v>336</v>
      </c>
      <c r="H66" s="127" t="s">
        <v>308</v>
      </c>
      <c r="I66" s="127" t="s">
        <v>337</v>
      </c>
      <c r="J66" s="128" t="s">
        <v>338</v>
      </c>
      <c r="M66" s="66" t="s">
        <v>113</v>
      </c>
    </row>
    <row r="67" spans="5:13" ht="39.450000000000003" customHeight="1" x14ac:dyDescent="0.45">
      <c r="E67" s="64">
        <f t="shared" si="1"/>
        <v>21</v>
      </c>
      <c r="F67" s="127" t="s">
        <v>332</v>
      </c>
      <c r="G67" s="127" t="s">
        <v>336</v>
      </c>
      <c r="H67" s="127" t="s">
        <v>339</v>
      </c>
      <c r="I67" s="127" t="s">
        <v>340</v>
      </c>
      <c r="J67" s="128" t="s">
        <v>442</v>
      </c>
      <c r="M67" s="66" t="s">
        <v>113</v>
      </c>
    </row>
    <row r="68" spans="5:13" ht="39.450000000000003" customHeight="1" x14ac:dyDescent="0.45">
      <c r="E68" s="64">
        <f t="shared" si="1"/>
        <v>22</v>
      </c>
      <c r="F68" s="127" t="s">
        <v>332</v>
      </c>
      <c r="G68" s="127" t="s">
        <v>341</v>
      </c>
      <c r="H68" s="127" t="s">
        <v>342</v>
      </c>
      <c r="I68" s="127" t="s">
        <v>343</v>
      </c>
      <c r="J68" s="128" t="s">
        <v>344</v>
      </c>
      <c r="M68" s="66" t="s">
        <v>113</v>
      </c>
    </row>
    <row r="69" spans="5:13" ht="39.450000000000003" customHeight="1" x14ac:dyDescent="0.45">
      <c r="E69" s="64">
        <f t="shared" si="1"/>
        <v>23</v>
      </c>
      <c r="F69" s="127" t="s">
        <v>332</v>
      </c>
      <c r="G69" s="127" t="s">
        <v>345</v>
      </c>
      <c r="H69" s="127" t="s">
        <v>346</v>
      </c>
      <c r="I69" s="127" t="s">
        <v>347</v>
      </c>
      <c r="J69" s="128" t="s">
        <v>348</v>
      </c>
      <c r="M69" s="66" t="s">
        <v>113</v>
      </c>
    </row>
    <row r="70" spans="5:13" ht="39.450000000000003" customHeight="1" x14ac:dyDescent="0.45">
      <c r="E70" s="64">
        <f t="shared" si="1"/>
        <v>24</v>
      </c>
      <c r="F70" s="127" t="s">
        <v>349</v>
      </c>
      <c r="G70" s="127" t="s">
        <v>350</v>
      </c>
      <c r="H70" s="127" t="s">
        <v>351</v>
      </c>
      <c r="I70" s="127" t="s">
        <v>352</v>
      </c>
      <c r="J70" s="128" t="s">
        <v>496</v>
      </c>
      <c r="M70" s="66" t="s">
        <v>113</v>
      </c>
    </row>
    <row r="71" spans="5:13" ht="39.450000000000003" customHeight="1" x14ac:dyDescent="0.45">
      <c r="E71" s="64">
        <f t="shared" si="1"/>
        <v>25</v>
      </c>
      <c r="F71" s="127" t="s">
        <v>349</v>
      </c>
      <c r="G71" s="127" t="s">
        <v>350</v>
      </c>
      <c r="H71" s="127" t="s">
        <v>353</v>
      </c>
      <c r="I71" s="127" t="s">
        <v>354</v>
      </c>
      <c r="J71" s="128" t="s">
        <v>497</v>
      </c>
      <c r="M71" s="66" t="s">
        <v>113</v>
      </c>
    </row>
    <row r="72" spans="5:13" ht="39.450000000000003" customHeight="1" x14ac:dyDescent="0.45">
      <c r="E72" s="64">
        <f t="shared" si="1"/>
        <v>26</v>
      </c>
      <c r="F72" s="127" t="s">
        <v>349</v>
      </c>
      <c r="G72" s="127" t="s">
        <v>355</v>
      </c>
      <c r="H72" s="127" t="s">
        <v>346</v>
      </c>
      <c r="I72" s="127" t="s">
        <v>368</v>
      </c>
      <c r="J72" s="128" t="s">
        <v>356</v>
      </c>
      <c r="M72" s="66" t="s">
        <v>113</v>
      </c>
    </row>
    <row r="73" spans="5:13" ht="39.450000000000003" customHeight="1" x14ac:dyDescent="0.45">
      <c r="E73" s="64">
        <f t="shared" si="1"/>
        <v>27</v>
      </c>
      <c r="F73" s="127" t="s">
        <v>349</v>
      </c>
      <c r="G73" s="127" t="s">
        <v>357</v>
      </c>
      <c r="H73" s="127" t="s">
        <v>346</v>
      </c>
      <c r="I73" s="127" t="s">
        <v>358</v>
      </c>
      <c r="J73" s="128" t="s">
        <v>359</v>
      </c>
      <c r="M73" s="66" t="s">
        <v>113</v>
      </c>
    </row>
    <row r="74" spans="5:13" ht="39.450000000000003" customHeight="1" x14ac:dyDescent="0.45">
      <c r="E74" s="64">
        <f t="shared" si="1"/>
        <v>28</v>
      </c>
      <c r="F74" s="127" t="s">
        <v>349</v>
      </c>
      <c r="G74" s="127" t="s">
        <v>360</v>
      </c>
      <c r="H74" s="127" t="s">
        <v>346</v>
      </c>
      <c r="I74" s="127" t="s">
        <v>361</v>
      </c>
      <c r="J74" s="128" t="s">
        <v>362</v>
      </c>
      <c r="M74" s="66" t="s">
        <v>113</v>
      </c>
    </row>
    <row r="75" spans="5:13" ht="39.450000000000003" customHeight="1" x14ac:dyDescent="0.45">
      <c r="E75" s="64">
        <f t="shared" si="1"/>
        <v>29</v>
      </c>
      <c r="F75" s="127" t="s">
        <v>349</v>
      </c>
      <c r="G75" s="127" t="s">
        <v>363</v>
      </c>
      <c r="H75" s="127" t="s">
        <v>346</v>
      </c>
      <c r="I75" s="127" t="s">
        <v>364</v>
      </c>
      <c r="J75" s="128" t="s">
        <v>365</v>
      </c>
      <c r="M75" s="66" t="s">
        <v>113</v>
      </c>
    </row>
    <row r="76" spans="5:13" ht="39.450000000000003" customHeight="1" x14ac:dyDescent="0.45">
      <c r="E76" s="64">
        <f t="shared" si="1"/>
        <v>30</v>
      </c>
      <c r="F76" s="127" t="s">
        <v>349</v>
      </c>
      <c r="G76" s="127" t="s">
        <v>366</v>
      </c>
      <c r="H76" s="127" t="s">
        <v>346</v>
      </c>
      <c r="I76" s="127" t="s">
        <v>367</v>
      </c>
      <c r="J76" s="128" t="s">
        <v>369</v>
      </c>
      <c r="M76" s="66" t="s">
        <v>113</v>
      </c>
    </row>
    <row r="77" spans="5:13" ht="39.450000000000003" customHeight="1" x14ac:dyDescent="0.45">
      <c r="E77" s="64">
        <f t="shared" si="1"/>
        <v>31</v>
      </c>
      <c r="F77" s="127" t="s">
        <v>349</v>
      </c>
      <c r="G77" s="127" t="s">
        <v>370</v>
      </c>
      <c r="H77" s="127" t="s">
        <v>346</v>
      </c>
      <c r="I77" s="127" t="s">
        <v>371</v>
      </c>
      <c r="J77" s="128" t="s">
        <v>498</v>
      </c>
      <c r="M77" s="66" t="s">
        <v>113</v>
      </c>
    </row>
    <row r="78" spans="5:13" ht="39.450000000000003" customHeight="1" x14ac:dyDescent="0.45">
      <c r="E78" s="64">
        <f t="shared" si="1"/>
        <v>32</v>
      </c>
      <c r="F78" s="127" t="s">
        <v>499</v>
      </c>
      <c r="G78" s="127" t="s">
        <v>500</v>
      </c>
      <c r="H78" s="127" t="s">
        <v>501</v>
      </c>
      <c r="I78" s="127" t="s">
        <v>502</v>
      </c>
      <c r="J78" s="128" t="s">
        <v>503</v>
      </c>
      <c r="M78" s="66" t="s">
        <v>113</v>
      </c>
    </row>
    <row r="79" spans="5:13" ht="40.049999999999997" customHeight="1" x14ac:dyDescent="0.45">
      <c r="E79" s="65"/>
      <c r="F79" s="126" t="s">
        <v>263</v>
      </c>
      <c r="G79" s="126" t="s">
        <v>263</v>
      </c>
      <c r="H79" s="126" t="s">
        <v>263</v>
      </c>
      <c r="I79" s="126" t="s">
        <v>263</v>
      </c>
      <c r="J79" s="124" t="s">
        <v>263</v>
      </c>
      <c r="M79" s="66" t="s">
        <v>113</v>
      </c>
    </row>
    <row r="80" spans="5:13" x14ac:dyDescent="0.45">
      <c r="M80" s="66" t="s">
        <v>113</v>
      </c>
    </row>
    <row r="81" spans="1:13" x14ac:dyDescent="0.45">
      <c r="M81" s="66" t="s">
        <v>113</v>
      </c>
    </row>
    <row r="82" spans="1:13" x14ac:dyDescent="0.45">
      <c r="M82" s="66" t="s">
        <v>113</v>
      </c>
    </row>
    <row r="83" spans="1:13" x14ac:dyDescent="0.45">
      <c r="A83" s="66" t="s">
        <v>274</v>
      </c>
      <c r="B83" s="66" t="s">
        <v>274</v>
      </c>
      <c r="C83" s="66" t="s">
        <v>274</v>
      </c>
      <c r="D83" s="66" t="s">
        <v>274</v>
      </c>
      <c r="E83" s="66" t="s">
        <v>274</v>
      </c>
      <c r="F83" s="66" t="s">
        <v>274</v>
      </c>
      <c r="G83" s="66" t="s">
        <v>274</v>
      </c>
      <c r="H83" s="66" t="s">
        <v>274</v>
      </c>
      <c r="I83" s="66" t="s">
        <v>274</v>
      </c>
      <c r="J83" s="66" t="s">
        <v>274</v>
      </c>
      <c r="K83" s="66" t="s">
        <v>274</v>
      </c>
      <c r="L83" s="66" t="s">
        <v>274</v>
      </c>
      <c r="M83" s="66" t="s">
        <v>113</v>
      </c>
    </row>
  </sheetData>
  <phoneticPr fontId="1"/>
  <hyperlinks>
    <hyperlink ref="J18" r:id="rId1" xr:uid="{F1D08FE0-25B0-4BE0-BE36-493CC9E3F9FB}"/>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5ACD2-3CC8-4313-BCCC-3B43DBB9BC4A}">
  <sheetPr>
    <tabColor rgb="FF2D615F"/>
  </sheetPr>
  <dimension ref="A1:P21"/>
  <sheetViews>
    <sheetView showGridLines="0" zoomScale="60" zoomScaleNormal="60" workbookViewId="0">
      <pane xSplit="3" ySplit="4" topLeftCell="D5" activePane="bottomRight" state="frozen"/>
      <selection pane="topRight"/>
      <selection pane="bottomLeft"/>
      <selection pane="bottomRight"/>
    </sheetView>
  </sheetViews>
  <sheetFormatPr defaultColWidth="8.69921875" defaultRowHeight="14.4" outlineLevelCol="1" x14ac:dyDescent="0.45"/>
  <cols>
    <col min="1" max="1" width="2.19921875" style="1" customWidth="1"/>
    <col min="2" max="2" width="0.8984375" style="1" customWidth="1"/>
    <col min="3" max="3" width="5.09765625" style="1" customWidth="1"/>
    <col min="4" max="4" width="24.69921875" style="1" bestFit="1" customWidth="1"/>
    <col min="5" max="5" width="20.69921875" style="2" bestFit="1" customWidth="1"/>
    <col min="6" max="6" width="38.59765625" style="2" bestFit="1" customWidth="1"/>
    <col min="7" max="7" width="0.8984375" style="1" customWidth="1"/>
    <col min="8" max="8" width="2.19921875" style="1" customWidth="1"/>
    <col min="9" max="11" width="14.19921875" style="2" hidden="1" customWidth="1" outlineLevel="1"/>
    <col min="12" max="14" width="14.296875" style="2" hidden="1" customWidth="1" outlineLevel="1"/>
    <col min="15" max="15" width="2.19921875" style="1" customWidth="1" collapsed="1"/>
    <col min="16" max="16" width="2.19921875" style="1" customWidth="1"/>
    <col min="17" max="16384" width="8.69921875" style="1"/>
  </cols>
  <sheetData>
    <row r="1" spans="3:16" x14ac:dyDescent="0.45">
      <c r="P1" s="66" t="s">
        <v>113</v>
      </c>
    </row>
    <row r="2" spans="3:16" ht="4.95" customHeight="1" x14ac:dyDescent="0.45">
      <c r="P2" s="66" t="s">
        <v>113</v>
      </c>
    </row>
    <row r="3" spans="3:16" x14ac:dyDescent="0.45">
      <c r="C3" s="217" t="s">
        <v>549</v>
      </c>
      <c r="P3" s="66" t="s">
        <v>113</v>
      </c>
    </row>
    <row r="4" spans="3:16" ht="25.5" customHeight="1" thickBot="1" x14ac:dyDescent="0.5">
      <c r="C4" s="226" t="s">
        <v>0</v>
      </c>
      <c r="D4" s="227" t="s">
        <v>1</v>
      </c>
      <c r="E4" s="228" t="s">
        <v>178</v>
      </c>
      <c r="F4" s="229" t="s">
        <v>171</v>
      </c>
      <c r="P4" s="66" t="s">
        <v>113</v>
      </c>
    </row>
    <row r="5" spans="3:16" ht="25.95" customHeight="1" thickTop="1" x14ac:dyDescent="0.45">
      <c r="C5" s="63">
        <f>ROW()-4</f>
        <v>1</v>
      </c>
      <c r="D5" s="97" t="s">
        <v>162</v>
      </c>
      <c r="E5" s="104"/>
      <c r="F5" s="100" t="s">
        <v>163</v>
      </c>
      <c r="P5" s="66" t="s">
        <v>113</v>
      </c>
    </row>
    <row r="6" spans="3:16" ht="25.95" customHeight="1" x14ac:dyDescent="0.45">
      <c r="C6" s="64">
        <f>ROW()-4</f>
        <v>2</v>
      </c>
      <c r="D6" s="98" t="s">
        <v>161</v>
      </c>
      <c r="E6" s="105"/>
      <c r="F6" s="101" t="s">
        <v>164</v>
      </c>
      <c r="P6" s="66" t="s">
        <v>113</v>
      </c>
    </row>
    <row r="7" spans="3:16" ht="25.95" customHeight="1" x14ac:dyDescent="0.45">
      <c r="C7" s="64">
        <f t="shared" ref="C7:C17" si="0">ROW()-4</f>
        <v>3</v>
      </c>
      <c r="D7" s="98" t="s">
        <v>2</v>
      </c>
      <c r="E7" s="106">
        <v>45717</v>
      </c>
      <c r="F7" s="102" t="s">
        <v>165</v>
      </c>
      <c r="P7" s="66" t="s">
        <v>113</v>
      </c>
    </row>
    <row r="8" spans="3:16" ht="25.95" customHeight="1" x14ac:dyDescent="0.45">
      <c r="C8" s="64">
        <f t="shared" si="0"/>
        <v>4</v>
      </c>
      <c r="D8" s="98" t="s">
        <v>6</v>
      </c>
      <c r="E8" s="106">
        <v>45901</v>
      </c>
      <c r="F8" s="102" t="s">
        <v>166</v>
      </c>
      <c r="P8" s="66" t="s">
        <v>113</v>
      </c>
    </row>
    <row r="9" spans="3:16" ht="25.95" customHeight="1" x14ac:dyDescent="0.45">
      <c r="C9" s="64">
        <f t="shared" si="0"/>
        <v>5</v>
      </c>
      <c r="D9" s="98" t="s">
        <v>174</v>
      </c>
      <c r="E9" s="107">
        <v>30.62</v>
      </c>
      <c r="F9" s="103" t="s">
        <v>167</v>
      </c>
      <c r="I9" s="10">
        <v>30.62</v>
      </c>
      <c r="J9" s="10">
        <v>33.58</v>
      </c>
      <c r="K9" s="10">
        <v>34.590000000000003</v>
      </c>
      <c r="L9" s="10"/>
      <c r="M9" s="10"/>
      <c r="N9" s="10"/>
      <c r="P9" s="66" t="s">
        <v>113</v>
      </c>
    </row>
    <row r="10" spans="3:16" ht="25.95" customHeight="1" x14ac:dyDescent="0.45">
      <c r="C10" s="64">
        <f t="shared" si="0"/>
        <v>6</v>
      </c>
      <c r="D10" s="98" t="s">
        <v>144</v>
      </c>
      <c r="E10" s="108" t="s">
        <v>10</v>
      </c>
      <c r="F10" s="112" t="s">
        <v>179</v>
      </c>
      <c r="I10" s="2" t="s">
        <v>5</v>
      </c>
      <c r="J10" s="2" t="s">
        <v>10</v>
      </c>
      <c r="K10" s="2" t="s">
        <v>11</v>
      </c>
      <c r="L10" s="2" t="s">
        <v>168</v>
      </c>
      <c r="M10" s="2" t="s">
        <v>169</v>
      </c>
      <c r="N10" s="2" t="s">
        <v>170</v>
      </c>
      <c r="P10" s="66" t="s">
        <v>113</v>
      </c>
    </row>
    <row r="11" spans="3:16" ht="25.95" customHeight="1" x14ac:dyDescent="0.45">
      <c r="C11" s="64">
        <f t="shared" si="0"/>
        <v>7</v>
      </c>
      <c r="D11" s="98" t="s">
        <v>145</v>
      </c>
      <c r="E11" s="108">
        <v>1000000</v>
      </c>
      <c r="F11" s="112" t="s">
        <v>180</v>
      </c>
      <c r="I11" s="2">
        <v>1000</v>
      </c>
      <c r="J11" s="2">
        <v>1000000</v>
      </c>
      <c r="K11" s="2">
        <v>1000000000</v>
      </c>
      <c r="P11" s="66" t="s">
        <v>113</v>
      </c>
    </row>
    <row r="12" spans="3:16" ht="25.95" customHeight="1" x14ac:dyDescent="0.45">
      <c r="C12" s="64">
        <f t="shared" si="0"/>
        <v>8</v>
      </c>
      <c r="D12" s="98" t="s">
        <v>7</v>
      </c>
      <c r="E12" s="108" t="s">
        <v>520</v>
      </c>
      <c r="F12" s="112" t="s">
        <v>181</v>
      </c>
      <c r="I12" s="2" t="s">
        <v>12</v>
      </c>
      <c r="J12" s="2" t="s">
        <v>521</v>
      </c>
      <c r="P12" s="66" t="s">
        <v>113</v>
      </c>
    </row>
    <row r="13" spans="3:16" ht="25.95" customHeight="1" x14ac:dyDescent="0.45">
      <c r="C13" s="64">
        <f t="shared" si="0"/>
        <v>9</v>
      </c>
      <c r="D13" s="98" t="s">
        <v>8</v>
      </c>
      <c r="E13" s="108" t="s">
        <v>522</v>
      </c>
      <c r="F13" s="112" t="s">
        <v>182</v>
      </c>
      <c r="I13" s="2" t="s">
        <v>13</v>
      </c>
      <c r="J13" s="2" t="s">
        <v>523</v>
      </c>
      <c r="P13" s="66" t="s">
        <v>113</v>
      </c>
    </row>
    <row r="14" spans="3:16" ht="25.95" customHeight="1" x14ac:dyDescent="0.45">
      <c r="C14" s="64">
        <f t="shared" si="0"/>
        <v>10</v>
      </c>
      <c r="D14" s="98" t="s">
        <v>9</v>
      </c>
      <c r="E14" s="108" t="s">
        <v>524</v>
      </c>
      <c r="F14" s="112" t="s">
        <v>183</v>
      </c>
      <c r="I14" s="2" t="s">
        <v>24</v>
      </c>
      <c r="J14" s="2" t="s">
        <v>4</v>
      </c>
      <c r="P14" s="66" t="s">
        <v>113</v>
      </c>
    </row>
    <row r="15" spans="3:16" ht="25.95" customHeight="1" x14ac:dyDescent="0.45">
      <c r="C15" s="64">
        <f t="shared" si="0"/>
        <v>11</v>
      </c>
      <c r="D15" s="98" t="s">
        <v>14</v>
      </c>
      <c r="E15" s="108" t="s">
        <v>525</v>
      </c>
      <c r="F15" s="112" t="s">
        <v>184</v>
      </c>
      <c r="I15" s="2" t="s">
        <v>16</v>
      </c>
      <c r="J15" s="2" t="s">
        <v>18</v>
      </c>
      <c r="P15" s="66" t="s">
        <v>113</v>
      </c>
    </row>
    <row r="16" spans="3:16" ht="25.95" customHeight="1" x14ac:dyDescent="0.45">
      <c r="C16" s="64">
        <f t="shared" si="0"/>
        <v>12</v>
      </c>
      <c r="D16" s="98" t="s">
        <v>15</v>
      </c>
      <c r="E16" s="108" t="s">
        <v>526</v>
      </c>
      <c r="F16" s="112" t="s">
        <v>185</v>
      </c>
      <c r="I16" s="2" t="s">
        <v>17</v>
      </c>
      <c r="J16" s="2" t="s">
        <v>19</v>
      </c>
      <c r="P16" s="66" t="s">
        <v>113</v>
      </c>
    </row>
    <row r="17" spans="1:16" ht="25.95" customHeight="1" x14ac:dyDescent="0.45">
      <c r="C17" s="64">
        <f t="shared" si="0"/>
        <v>13</v>
      </c>
      <c r="D17" s="98" t="s">
        <v>28</v>
      </c>
      <c r="E17" s="108" t="s">
        <v>518</v>
      </c>
      <c r="F17" s="112" t="s">
        <v>186</v>
      </c>
      <c r="I17" s="2" t="s">
        <v>30</v>
      </c>
      <c r="J17" s="2" t="s">
        <v>519</v>
      </c>
      <c r="P17" s="66" t="s">
        <v>113</v>
      </c>
    </row>
    <row r="18" spans="1:16" ht="25.95" customHeight="1" thickBot="1" x14ac:dyDescent="0.5">
      <c r="C18" s="65">
        <f>ROW()-4</f>
        <v>14</v>
      </c>
      <c r="D18" s="99" t="s">
        <v>29</v>
      </c>
      <c r="E18" s="109" t="s">
        <v>517</v>
      </c>
      <c r="F18" s="113" t="s">
        <v>187</v>
      </c>
      <c r="I18" s="2" t="s">
        <v>31</v>
      </c>
      <c r="J18" s="2" t="s">
        <v>32</v>
      </c>
      <c r="P18" s="66" t="s">
        <v>113</v>
      </c>
    </row>
    <row r="19" spans="1:16" ht="4.95" customHeight="1" thickTop="1" x14ac:dyDescent="0.45">
      <c r="P19" s="66" t="s">
        <v>113</v>
      </c>
    </row>
    <row r="20" spans="1:16" x14ac:dyDescent="0.45">
      <c r="P20" s="66" t="s">
        <v>113</v>
      </c>
    </row>
    <row r="21" spans="1:16" x14ac:dyDescent="0.45">
      <c r="A21" s="66" t="s">
        <v>113</v>
      </c>
      <c r="B21" s="66" t="s">
        <v>113</v>
      </c>
      <c r="C21" s="66" t="s">
        <v>113</v>
      </c>
      <c r="D21" s="66" t="s">
        <v>113</v>
      </c>
      <c r="E21" s="66" t="s">
        <v>113</v>
      </c>
      <c r="F21" s="66" t="s">
        <v>113</v>
      </c>
      <c r="G21" s="66" t="s">
        <v>113</v>
      </c>
      <c r="H21" s="66" t="s">
        <v>113</v>
      </c>
      <c r="I21" s="66" t="s">
        <v>113</v>
      </c>
      <c r="J21" s="66" t="s">
        <v>113</v>
      </c>
      <c r="K21" s="66" t="s">
        <v>113</v>
      </c>
      <c r="L21" s="66" t="s">
        <v>113</v>
      </c>
      <c r="M21" s="66" t="s">
        <v>113</v>
      </c>
      <c r="N21" s="66" t="s">
        <v>113</v>
      </c>
      <c r="O21" s="66" t="s">
        <v>113</v>
      </c>
      <c r="P21" s="66" t="s">
        <v>113</v>
      </c>
    </row>
  </sheetData>
  <phoneticPr fontId="1"/>
  <conditionalFormatting sqref="E5:E18">
    <cfRule type="containsBlanks" dxfId="248" priority="1">
      <formula>LEN(TRIM(E5))=0</formula>
    </cfRule>
  </conditionalFormatting>
  <dataValidations count="10">
    <dataValidation type="list" allowBlank="1" showInputMessage="1" sqref="E10" xr:uid="{B267ACC3-67DB-4879-9108-FD443A42ADDF}">
      <formula1>$I$10:$N$10</formula1>
    </dataValidation>
    <dataValidation type="list" allowBlank="1" showInputMessage="1" sqref="E11" xr:uid="{5B941A1F-F5FD-478D-8E9E-2366ED959D4F}">
      <formula1>$I$11:$K$11</formula1>
    </dataValidation>
    <dataValidation type="list" allowBlank="1" showInputMessage="1" sqref="E12" xr:uid="{186313A0-C618-4724-89B9-C55274AA71A1}">
      <formula1>$I$12:$J$12</formula1>
    </dataValidation>
    <dataValidation type="list" allowBlank="1" showInputMessage="1" sqref="E13" xr:uid="{BD688C0E-DE85-4FA2-BA3F-81FF7DA8625B}">
      <formula1>$I$13:$J$13</formula1>
    </dataValidation>
    <dataValidation type="list" allowBlank="1" showInputMessage="1" sqref="E14" xr:uid="{B8EC2E09-4006-445E-9A4B-006E17CA19AB}">
      <formula1>$I$14:$J$14</formula1>
    </dataValidation>
    <dataValidation type="list" allowBlank="1" showInputMessage="1" sqref="E15" xr:uid="{AE85309F-EF26-4402-B189-EC73616BCA19}">
      <formula1>$I$15:$J$15</formula1>
    </dataValidation>
    <dataValidation type="list" allowBlank="1" showInputMessage="1" sqref="E16" xr:uid="{2D652C21-FDBB-4C5B-92D2-1568B6FF91CA}">
      <formula1>$I$16:$J$16</formula1>
    </dataValidation>
    <dataValidation type="list" allowBlank="1" showInputMessage="1" sqref="E17" xr:uid="{F24C7FC1-7190-41AA-A47C-583C912255B7}">
      <formula1>$I$17:$J$17</formula1>
    </dataValidation>
    <dataValidation type="list" allowBlank="1" showInputMessage="1" sqref="E18" xr:uid="{09EEADAD-6F41-4C94-B2C7-99903CED72D8}">
      <formula1>$I$18:$J$18</formula1>
    </dataValidation>
    <dataValidation type="list" allowBlank="1" showInputMessage="1" sqref="E9" xr:uid="{FA27FD6F-69AA-4D29-8097-C3CEE4B599EC}">
      <formula1>$I$9:$K$9</formula1>
    </dataValidation>
  </dataValidation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8F602-9A94-4832-8690-D94BB7E1D077}">
  <sheetPr>
    <tabColor rgb="FF2D615F"/>
  </sheetPr>
  <dimension ref="A1:BH472"/>
  <sheetViews>
    <sheetView showGridLines="0" zoomScale="60" zoomScaleNormal="60" workbookViewId="0">
      <pane xSplit="12" ySplit="6" topLeftCell="N7" activePane="bottomRight" state="frozen"/>
      <selection pane="topRight"/>
      <selection pane="bottomLeft"/>
      <selection pane="bottomRight"/>
    </sheetView>
  </sheetViews>
  <sheetFormatPr defaultColWidth="9.09765625" defaultRowHeight="14.4" outlineLevelRow="2" outlineLevelCol="1" x14ac:dyDescent="0.45"/>
  <cols>
    <col min="1" max="1" width="2.19921875" style="1" customWidth="1"/>
    <col min="2" max="3" width="9.09765625" style="1" hidden="1" customWidth="1" outlineLevel="1"/>
    <col min="4" max="4" width="2.19921875" style="1" customWidth="1" collapsed="1"/>
    <col min="5" max="10" width="2.19921875" style="1" customWidth="1"/>
    <col min="11" max="11" width="20.8984375" style="1" customWidth="1"/>
    <col min="12" max="12" width="9.09765625" style="148" customWidth="1"/>
    <col min="13" max="13" width="9.09765625" style="2" hidden="1" customWidth="1" outlineLevel="1"/>
    <col min="14" max="14" width="9.8984375" style="24" customWidth="1" collapsed="1"/>
    <col min="15" max="23" width="9.8984375" style="24" customWidth="1"/>
    <col min="24" max="24" width="9.8984375" style="25" customWidth="1"/>
    <col min="25" max="28" width="9.8984375" style="24" customWidth="1"/>
    <col min="29" max="29" width="10.59765625" style="25" customWidth="1"/>
    <col min="30" max="32" width="10.59765625" style="24" hidden="1" customWidth="1" outlineLevel="1"/>
    <col min="33" max="33" width="2.19921875" style="25" customWidth="1" collapsed="1"/>
    <col min="34" max="34" width="10.69921875" style="25" hidden="1" customWidth="1" outlineLevel="1"/>
    <col min="35" max="36" width="10.69921875" style="24" hidden="1" customWidth="1" outlineLevel="1"/>
    <col min="37" max="37" width="10.69921875" style="26" hidden="1" customWidth="1" outlineLevel="1"/>
    <col min="38" max="38" width="10.69921875" style="25" hidden="1" customWidth="1" outlineLevel="1"/>
    <col min="39" max="40" width="10.69921875" style="24" hidden="1" customWidth="1" outlineLevel="1"/>
    <col min="41" max="41" width="10.69921875" style="26" hidden="1" customWidth="1" outlineLevel="1"/>
    <col min="42" max="42" width="10.69921875" style="25" customWidth="1" collapsed="1"/>
    <col min="43" max="44" width="10.69921875" style="24" customWidth="1"/>
    <col min="45" max="45" width="10.69921875" style="26" customWidth="1"/>
    <col min="46" max="46" width="10.69921875" style="25" customWidth="1"/>
    <col min="47" max="48" width="10.69921875" style="24" customWidth="1"/>
    <col min="49" max="49" width="10.69921875" style="26" customWidth="1"/>
    <col min="50" max="50" width="10.69921875" style="25" customWidth="1"/>
    <col min="51" max="53" width="10.69921875" style="24" customWidth="1"/>
    <col min="54" max="54" width="10.69921875" style="25" customWidth="1"/>
    <col min="55" max="56" width="10.69921875" style="24" customWidth="1"/>
    <col min="57" max="57" width="10.69921875" style="26" customWidth="1"/>
    <col min="58" max="60" width="2.19921875" style="27" customWidth="1"/>
    <col min="61" max="61" width="2.19921875" style="1" customWidth="1"/>
    <col min="62" max="16384" width="9.09765625" style="1"/>
  </cols>
  <sheetData>
    <row r="1" spans="1:60" x14ac:dyDescent="0.45">
      <c r="BH1" s="67" t="s">
        <v>112</v>
      </c>
    </row>
    <row r="2" spans="1:60" hidden="1" outlineLevel="2" x14ac:dyDescent="0.45">
      <c r="N2" s="24">
        <f t="shared" ref="N2:O2" si="0">DATE(YEAR(O2)-1,MONTH(O2),DAY(O2))</f>
        <v>42430</v>
      </c>
      <c r="O2" s="24">
        <f t="shared" si="0"/>
        <v>42795</v>
      </c>
      <c r="P2" s="24">
        <f t="shared" ref="P2:U2" si="1">EDATE(Q2,-12)</f>
        <v>43160</v>
      </c>
      <c r="Q2" s="24">
        <f t="shared" si="1"/>
        <v>43525</v>
      </c>
      <c r="R2" s="24">
        <f t="shared" si="1"/>
        <v>43891</v>
      </c>
      <c r="S2" s="24">
        <f t="shared" si="1"/>
        <v>44256</v>
      </c>
      <c r="T2" s="24">
        <f t="shared" si="1"/>
        <v>44621</v>
      </c>
      <c r="U2" s="24">
        <f t="shared" si="1"/>
        <v>44986</v>
      </c>
      <c r="V2" s="24">
        <f>EDATE(W2,-12)</f>
        <v>45352</v>
      </c>
      <c r="W2" s="24">
        <f>Format!$E$7</f>
        <v>45717</v>
      </c>
      <c r="X2" s="25">
        <f>EDATE(W2,12)</f>
        <v>46082</v>
      </c>
      <c r="Y2" s="24">
        <f t="shared" ref="Y2:AB2" si="2">EDATE(X2,12)</f>
        <v>46447</v>
      </c>
      <c r="Z2" s="24">
        <f t="shared" si="2"/>
        <v>46813</v>
      </c>
      <c r="AA2" s="24">
        <f t="shared" si="2"/>
        <v>47178</v>
      </c>
      <c r="AB2" s="24">
        <f t="shared" si="2"/>
        <v>47543</v>
      </c>
      <c r="AC2" s="25">
        <f>X2</f>
        <v>46082</v>
      </c>
      <c r="AD2" s="24">
        <f t="shared" ref="AD2:AE2" si="3">Y2</f>
        <v>46447</v>
      </c>
      <c r="AE2" s="24">
        <f t="shared" si="3"/>
        <v>46813</v>
      </c>
      <c r="AH2" s="24">
        <f t="shared" ref="AH2" si="4">EDATE(AI2,-3)</f>
        <v>44348</v>
      </c>
      <c r="AI2" s="24">
        <f t="shared" ref="AI2" si="5">EDATE(AJ2,-3)</f>
        <v>44440</v>
      </c>
      <c r="AJ2" s="24">
        <f t="shared" ref="AJ2" si="6">EDATE(AK2,-3)</f>
        <v>44531</v>
      </c>
      <c r="AK2" s="24">
        <f t="shared" ref="AK2" si="7">EDATE(AL2,-3)</f>
        <v>44621</v>
      </c>
      <c r="AL2" s="24">
        <f t="shared" ref="AL2" si="8">EDATE(AM2,-3)</f>
        <v>44713</v>
      </c>
      <c r="AM2" s="24">
        <f t="shared" ref="AM2" si="9">EDATE(AN2,-3)</f>
        <v>44805</v>
      </c>
      <c r="AN2" s="24">
        <f t="shared" ref="AN2" si="10">EDATE(AO2,-3)</f>
        <v>44896</v>
      </c>
      <c r="AO2" s="24">
        <f t="shared" ref="AO2" si="11">EDATE(AP2,-3)</f>
        <v>44986</v>
      </c>
      <c r="AP2" s="24">
        <f t="shared" ref="AP2:AU2" si="12">EDATE(AQ2,-3)</f>
        <v>45078</v>
      </c>
      <c r="AQ2" s="24">
        <f t="shared" si="12"/>
        <v>45170</v>
      </c>
      <c r="AR2" s="24">
        <f t="shared" si="12"/>
        <v>45261</v>
      </c>
      <c r="AS2" s="24">
        <f t="shared" si="12"/>
        <v>45352</v>
      </c>
      <c r="AT2" s="24">
        <f t="shared" si="12"/>
        <v>45444</v>
      </c>
      <c r="AU2" s="24">
        <f t="shared" si="12"/>
        <v>45536</v>
      </c>
      <c r="AV2" s="24">
        <f>EDATE(AW2,-3)</f>
        <v>45627</v>
      </c>
      <c r="AW2" s="26">
        <f>W2</f>
        <v>45717</v>
      </c>
      <c r="AX2" s="24">
        <f>EDATE(AW2,3)</f>
        <v>45809</v>
      </c>
      <c r="AY2" s="24">
        <f t="shared" ref="AY2:BE2" si="13">EDATE(AX2,3)</f>
        <v>45901</v>
      </c>
      <c r="AZ2" s="24">
        <f t="shared" si="13"/>
        <v>45992</v>
      </c>
      <c r="BA2" s="24">
        <f t="shared" si="13"/>
        <v>46082</v>
      </c>
      <c r="BB2" s="25">
        <f t="shared" si="13"/>
        <v>46174</v>
      </c>
      <c r="BC2" s="24">
        <f t="shared" si="13"/>
        <v>46266</v>
      </c>
      <c r="BD2" s="24">
        <f t="shared" si="13"/>
        <v>46357</v>
      </c>
      <c r="BE2" s="26">
        <f t="shared" si="13"/>
        <v>46447</v>
      </c>
      <c r="BH2" s="67" t="s">
        <v>112</v>
      </c>
    </row>
    <row r="3" spans="1:60" hidden="1" outlineLevel="2" x14ac:dyDescent="0.45">
      <c r="BH3" s="67" t="s">
        <v>112</v>
      </c>
    </row>
    <row r="4" spans="1:60" collapsed="1" x14ac:dyDescent="0.45">
      <c r="D4" s="217" t="s">
        <v>550</v>
      </c>
      <c r="N4" s="28" t="str">
        <f>Format!$E$15</f>
        <v>Yearly</v>
      </c>
      <c r="O4" s="28"/>
      <c r="P4" s="28"/>
      <c r="Q4" s="28"/>
      <c r="R4" s="28"/>
      <c r="S4" s="28"/>
      <c r="T4" s="28"/>
      <c r="U4" s="28"/>
      <c r="V4" s="28"/>
      <c r="W4" s="28"/>
      <c r="X4" s="29"/>
      <c r="Y4" s="28"/>
      <c r="Z4" s="28"/>
      <c r="AA4" s="28"/>
      <c r="AB4" s="28"/>
      <c r="AC4" s="29"/>
      <c r="AD4" s="28"/>
      <c r="AE4" s="28"/>
      <c r="AF4" s="28"/>
      <c r="AG4" s="29"/>
      <c r="AH4" s="29" t="str">
        <f>Format!$E$16</f>
        <v>Quarterly</v>
      </c>
      <c r="AI4" s="28"/>
      <c r="AJ4" s="28"/>
      <c r="AK4" s="30"/>
      <c r="AL4" s="29" t="str">
        <f>Format!$E$16</f>
        <v>Quarterly</v>
      </c>
      <c r="AM4" s="28"/>
      <c r="AN4" s="28"/>
      <c r="AO4" s="30"/>
      <c r="AP4" s="29" t="str">
        <f>Format!$E$16</f>
        <v>Quarterly</v>
      </c>
      <c r="AQ4" s="28"/>
      <c r="AR4" s="28"/>
      <c r="AS4" s="30"/>
      <c r="AT4" s="29"/>
      <c r="AU4" s="28"/>
      <c r="AV4" s="28"/>
      <c r="AW4" s="30"/>
      <c r="AX4" s="29"/>
      <c r="AY4" s="28"/>
      <c r="AZ4" s="28"/>
      <c r="BA4" s="28"/>
      <c r="BB4" s="29"/>
      <c r="BC4" s="28"/>
      <c r="BD4" s="28"/>
      <c r="BE4" s="30"/>
      <c r="BH4" s="67" t="s">
        <v>112</v>
      </c>
    </row>
    <row r="5" spans="1:60" x14ac:dyDescent="0.45">
      <c r="D5" s="1" t="s">
        <v>1</v>
      </c>
      <c r="N5" s="28" t="str">
        <f>Format!$E$12</f>
        <v>Act</v>
      </c>
      <c r="O5" s="28"/>
      <c r="P5" s="28"/>
      <c r="Q5" s="28"/>
      <c r="R5" s="28"/>
      <c r="S5" s="28"/>
      <c r="T5" s="28"/>
      <c r="U5" s="28"/>
      <c r="V5" s="28"/>
      <c r="W5" s="28"/>
      <c r="X5" s="29" t="str">
        <f>Format!$E$13</f>
        <v>Est</v>
      </c>
      <c r="Y5" s="28"/>
      <c r="Z5" s="28"/>
      <c r="AA5" s="28"/>
      <c r="AB5" s="28"/>
      <c r="AC5" s="31" t="str">
        <f>Format!$E$14</f>
        <v>Co's</v>
      </c>
      <c r="AD5" s="28"/>
      <c r="AE5" s="28"/>
      <c r="AF5" s="28"/>
      <c r="AG5" s="29"/>
      <c r="AH5" s="28" t="str">
        <f>IF(Format!$E$8&gt;=Model!AH$2,Format!$E$12,Format!$E$13)</f>
        <v>Act</v>
      </c>
      <c r="AI5" s="28" t="str">
        <f>IF(Format!$E$8&gt;=Model!AI$2,Format!$E$12,Format!$E$13)</f>
        <v>Act</v>
      </c>
      <c r="AJ5" s="28" t="str">
        <f>IF(Format!$E$8&gt;=Model!AJ$2,Format!$E$12,Format!$E$13)</f>
        <v>Act</v>
      </c>
      <c r="AK5" s="28" t="str">
        <f>IF(Format!$E$8&gt;=Model!AK$2,Format!$E$12,Format!$E$13)</f>
        <v>Act</v>
      </c>
      <c r="AL5" s="28" t="str">
        <f>IF(Format!$E$8&gt;=Model!AL$2,Format!$E$12,Format!$E$13)</f>
        <v>Act</v>
      </c>
      <c r="AM5" s="28" t="str">
        <f>IF(Format!$E$8&gt;=Model!AM$2,Format!$E$12,Format!$E$13)</f>
        <v>Act</v>
      </c>
      <c r="AN5" s="28" t="str">
        <f>IF(Format!$E$8&gt;=Model!AN$2,Format!$E$12,Format!$E$13)</f>
        <v>Act</v>
      </c>
      <c r="AO5" s="28" t="str">
        <f>IF(Format!$E$8&gt;=Model!AO$2,Format!$E$12,Format!$E$13)</f>
        <v>Act</v>
      </c>
      <c r="AP5" s="28" t="str">
        <f>IF(Format!$E$8&gt;=Model!AP$2,Format!$E$12,Format!$E$13)</f>
        <v>Act</v>
      </c>
      <c r="AQ5" s="28" t="str">
        <f>IF(Format!$E$8&gt;=Model!AQ$2,Format!$E$12,Format!$E$13)</f>
        <v>Act</v>
      </c>
      <c r="AR5" s="28" t="str">
        <f>IF(Format!$E$8&gt;=Model!AR$2,Format!$E$12,Format!$E$13)</f>
        <v>Act</v>
      </c>
      <c r="AS5" s="28" t="str">
        <f>IF(Format!$E$8&gt;=Model!AS$2,Format!$E$12,Format!$E$13)</f>
        <v>Act</v>
      </c>
      <c r="AT5" s="28" t="str">
        <f>IF(Format!$E$8&gt;=Model!AT$2,Format!$E$12,Format!$E$13)</f>
        <v>Act</v>
      </c>
      <c r="AU5" s="28" t="str">
        <f>IF(Format!$E$8&gt;=Model!AU$2,Format!$E$12,Format!$E$13)</f>
        <v>Act</v>
      </c>
      <c r="AV5" s="28" t="str">
        <f>IF(Format!$E$8&gt;=Model!AV$2,Format!$E$12,Format!$E$13)</f>
        <v>Act</v>
      </c>
      <c r="AW5" s="28" t="str">
        <f>IF(Format!$E$8&gt;=Model!AW$2,Format!$E$12,Format!$E$13)</f>
        <v>Act</v>
      </c>
      <c r="AX5" s="28" t="str">
        <f>IF(Format!$E$8&gt;=Model!AX$2,Format!$E$12,Format!$E$13)</f>
        <v>Act</v>
      </c>
      <c r="AY5" s="28" t="str">
        <f>IF(Format!$E$8&gt;=Model!AY$2,Format!$E$12,Format!$E$13)</f>
        <v>Act</v>
      </c>
      <c r="AZ5" s="28" t="str">
        <f>IF(Format!$E$8&gt;=Model!AZ$2,Format!$E$12,Format!$E$13)</f>
        <v>Est</v>
      </c>
      <c r="BA5" s="28" t="str">
        <f>IF(Format!$E$8&gt;=Model!BA$2,Format!$E$12,Format!$E$13)</f>
        <v>Est</v>
      </c>
      <c r="BB5" s="28" t="str">
        <f>IF(Format!$E$8&gt;=Model!BB$2,Format!$E$12,Format!$E$13)</f>
        <v>Est</v>
      </c>
      <c r="BC5" s="28" t="str">
        <f>IF(Format!$E$8&gt;=Model!BC$2,Format!$E$12,Format!$E$13)</f>
        <v>Est</v>
      </c>
      <c r="BD5" s="28" t="str">
        <f>IF(Format!$E$8&gt;=Model!BD$2,Format!$E$12,Format!$E$13)</f>
        <v>Est</v>
      </c>
      <c r="BE5" s="28" t="str">
        <f>IF(Format!$E$8&gt;=Model!BE$2,Format!$E$12,Format!$E$13)</f>
        <v>Est</v>
      </c>
      <c r="BH5" s="67" t="s">
        <v>112</v>
      </c>
    </row>
    <row r="6" spans="1:60" x14ac:dyDescent="0.45">
      <c r="L6" s="149" t="s">
        <v>3</v>
      </c>
      <c r="N6" s="28" t="str">
        <f t="shared" ref="N6:V6" si="14">TEXT(N2,"yy")&amp;"/"&amp;TEXT(N2,"m")</f>
        <v>16/3</v>
      </c>
      <c r="O6" s="28" t="str">
        <f t="shared" si="14"/>
        <v>17/3</v>
      </c>
      <c r="P6" s="28" t="str">
        <f t="shared" si="14"/>
        <v>18/3</v>
      </c>
      <c r="Q6" s="28" t="str">
        <f t="shared" si="14"/>
        <v>19/3</v>
      </c>
      <c r="R6" s="28" t="str">
        <f t="shared" si="14"/>
        <v>20/3</v>
      </c>
      <c r="S6" s="28" t="str">
        <f t="shared" si="14"/>
        <v>21/3</v>
      </c>
      <c r="T6" s="28" t="str">
        <f t="shared" si="14"/>
        <v>22/3</v>
      </c>
      <c r="U6" s="28" t="str">
        <f t="shared" si="14"/>
        <v>23/3</v>
      </c>
      <c r="V6" s="28" t="str">
        <f t="shared" si="14"/>
        <v>24/3</v>
      </c>
      <c r="W6" s="28" t="str">
        <f>TEXT(W2,"yy")&amp;"/"&amp;TEXT(W2,"m")</f>
        <v>25/3</v>
      </c>
      <c r="X6" s="29" t="str">
        <f>TEXT(X2,"yy")&amp;"/"&amp;TEXT(X2,"m")&amp;"E"</f>
        <v>26/3E</v>
      </c>
      <c r="Y6" s="28" t="str">
        <f t="shared" ref="Y6:AB6" si="15">TEXT(Y2,"yy")&amp;"/"&amp;TEXT(Y2,"m")&amp;"E"</f>
        <v>27/3E</v>
      </c>
      <c r="Z6" s="28" t="str">
        <f t="shared" si="15"/>
        <v>28/3E</v>
      </c>
      <c r="AA6" s="28" t="str">
        <f t="shared" si="15"/>
        <v>29/3E</v>
      </c>
      <c r="AB6" s="28" t="str">
        <f t="shared" si="15"/>
        <v>30/3E</v>
      </c>
      <c r="AC6" s="29" t="str">
        <f>TEXT(AC2,"yy")&amp;"/"&amp;TEXT(AC2,"m")&amp;"CE"</f>
        <v>26/3CE</v>
      </c>
      <c r="AD6" s="28" t="str">
        <f t="shared" ref="AD6:AE6" si="16">TEXT(AD2,"yy")&amp;"/"&amp;TEXT(AD2,"m")&amp;"CE"</f>
        <v>27/3CE</v>
      </c>
      <c r="AE6" s="28" t="str">
        <f t="shared" si="16"/>
        <v>28/3CE</v>
      </c>
      <c r="AF6" s="28"/>
      <c r="AG6" s="29"/>
      <c r="AH6" s="29" t="str">
        <f t="shared" ref="AH6:AK6" si="17">TEXT(AH2,"yy")&amp;"/"&amp;TEXT(AH2,"m")</f>
        <v>21/6</v>
      </c>
      <c r="AI6" s="28" t="str">
        <f t="shared" si="17"/>
        <v>21/9</v>
      </c>
      <c r="AJ6" s="28" t="str">
        <f t="shared" si="17"/>
        <v>21/12</v>
      </c>
      <c r="AK6" s="30" t="str">
        <f t="shared" si="17"/>
        <v>22/3</v>
      </c>
      <c r="AL6" s="29" t="str">
        <f t="shared" ref="AL6:AO6" si="18">TEXT(AL2,"yy")&amp;"/"&amp;TEXT(AL2,"m")</f>
        <v>22/6</v>
      </c>
      <c r="AM6" s="28" t="str">
        <f t="shared" si="18"/>
        <v>22/9</v>
      </c>
      <c r="AN6" s="28" t="str">
        <f t="shared" si="18"/>
        <v>22/12</v>
      </c>
      <c r="AO6" s="30" t="str">
        <f t="shared" si="18"/>
        <v>23/3</v>
      </c>
      <c r="AP6" s="29" t="str">
        <f t="shared" ref="AP6:AR6" si="19">TEXT(AP2,"yy")&amp;"/"&amp;TEXT(AP2,"m")</f>
        <v>23/6</v>
      </c>
      <c r="AQ6" s="28" t="str">
        <f t="shared" si="19"/>
        <v>23/9</v>
      </c>
      <c r="AR6" s="28" t="str">
        <f t="shared" si="19"/>
        <v>23/12</v>
      </c>
      <c r="AS6" s="30" t="str">
        <f t="shared" ref="AS6:BA6" si="20">TEXT(AS2,"yy")&amp;"/"&amp;TEXT(AS2,"m")</f>
        <v>24/3</v>
      </c>
      <c r="AT6" s="29" t="str">
        <f t="shared" si="20"/>
        <v>24/6</v>
      </c>
      <c r="AU6" s="28" t="str">
        <f t="shared" si="20"/>
        <v>24/9</v>
      </c>
      <c r="AV6" s="28" t="str">
        <f t="shared" si="20"/>
        <v>24/12</v>
      </c>
      <c r="AW6" s="30" t="str">
        <f t="shared" si="20"/>
        <v>25/3</v>
      </c>
      <c r="AX6" s="29" t="str">
        <f t="shared" si="20"/>
        <v>25/6</v>
      </c>
      <c r="AY6" s="28" t="str">
        <f t="shared" si="20"/>
        <v>25/9</v>
      </c>
      <c r="AZ6" s="28" t="str">
        <f t="shared" si="20"/>
        <v>25/12</v>
      </c>
      <c r="BA6" s="28" t="str">
        <f t="shared" si="20"/>
        <v>26/3</v>
      </c>
      <c r="BB6" s="32" t="str">
        <f t="shared" ref="BB6:BE6" si="21">TEXT(BB2,"yy")&amp;"/"&amp;TEXT(BB2,"m")</f>
        <v>26/6</v>
      </c>
      <c r="BC6" s="30" t="str">
        <f t="shared" si="21"/>
        <v>26/9</v>
      </c>
      <c r="BD6" s="30" t="str">
        <f t="shared" si="21"/>
        <v>26/12</v>
      </c>
      <c r="BE6" s="30" t="str">
        <f t="shared" si="21"/>
        <v>27/3</v>
      </c>
      <c r="BH6" s="67" t="s">
        <v>112</v>
      </c>
    </row>
    <row r="7" spans="1:60" ht="4.95" customHeight="1" x14ac:dyDescent="0.45">
      <c r="AH7" s="24"/>
      <c r="AL7" s="24"/>
      <c r="AP7" s="24"/>
      <c r="BH7" s="67" t="s">
        <v>112</v>
      </c>
    </row>
    <row r="8" spans="1:60" s="201" customFormat="1" x14ac:dyDescent="0.45">
      <c r="A8" s="201" t="s">
        <v>25</v>
      </c>
      <c r="D8" s="201" t="str">
        <f>Format!$E$5&amp;"（"&amp;Format!$E$6&amp;"）"</f>
        <v>（）</v>
      </c>
      <c r="L8" s="202"/>
      <c r="M8" s="203"/>
      <c r="N8" s="204" t="str">
        <f>N$5</f>
        <v>Act</v>
      </c>
      <c r="O8" s="204"/>
      <c r="P8" s="204"/>
      <c r="Q8" s="204"/>
      <c r="R8" s="204"/>
      <c r="S8" s="204"/>
      <c r="T8" s="204"/>
      <c r="U8" s="204"/>
      <c r="V8" s="204"/>
      <c r="W8" s="204"/>
      <c r="X8" s="205" t="str">
        <f>X$5</f>
        <v>Est</v>
      </c>
      <c r="Y8" s="204"/>
      <c r="Z8" s="204"/>
      <c r="AA8" s="204"/>
      <c r="AB8" s="204"/>
      <c r="AC8" s="205" t="str">
        <f>AC$5</f>
        <v>Co's</v>
      </c>
      <c r="AD8" s="204"/>
      <c r="AE8" s="204"/>
      <c r="AF8" s="204"/>
      <c r="AG8" s="205"/>
      <c r="AH8" s="205" t="str">
        <f>AH$5</f>
        <v>Act</v>
      </c>
      <c r="AI8" s="204" t="str">
        <f t="shared" ref="AI8:AK8" si="22">AI$5</f>
        <v>Act</v>
      </c>
      <c r="AJ8" s="204" t="str">
        <f t="shared" si="22"/>
        <v>Act</v>
      </c>
      <c r="AK8" s="206" t="str">
        <f t="shared" si="22"/>
        <v>Act</v>
      </c>
      <c r="AL8" s="205" t="str">
        <f>AL$5</f>
        <v>Act</v>
      </c>
      <c r="AM8" s="204" t="str">
        <f t="shared" ref="AM8:AO8" si="23">AM$5</f>
        <v>Act</v>
      </c>
      <c r="AN8" s="204" t="str">
        <f t="shared" si="23"/>
        <v>Act</v>
      </c>
      <c r="AO8" s="206" t="str">
        <f t="shared" si="23"/>
        <v>Act</v>
      </c>
      <c r="AP8" s="205" t="str">
        <f>AP$5</f>
        <v>Act</v>
      </c>
      <c r="AQ8" s="204" t="str">
        <f t="shared" ref="AQ8:BE8" si="24">AQ$5</f>
        <v>Act</v>
      </c>
      <c r="AR8" s="204" t="str">
        <f t="shared" si="24"/>
        <v>Act</v>
      </c>
      <c r="AS8" s="206" t="str">
        <f t="shared" si="24"/>
        <v>Act</v>
      </c>
      <c r="AT8" s="205" t="str">
        <f t="shared" si="24"/>
        <v>Act</v>
      </c>
      <c r="AU8" s="204" t="str">
        <f t="shared" si="24"/>
        <v>Act</v>
      </c>
      <c r="AV8" s="204" t="str">
        <f t="shared" si="24"/>
        <v>Act</v>
      </c>
      <c r="AW8" s="206" t="str">
        <f t="shared" si="24"/>
        <v>Act</v>
      </c>
      <c r="AX8" s="205" t="str">
        <f t="shared" si="24"/>
        <v>Act</v>
      </c>
      <c r="AY8" s="204" t="str">
        <f t="shared" si="24"/>
        <v>Act</v>
      </c>
      <c r="AZ8" s="204" t="str">
        <f t="shared" si="24"/>
        <v>Est</v>
      </c>
      <c r="BA8" s="204" t="str">
        <f t="shared" si="24"/>
        <v>Est</v>
      </c>
      <c r="BB8" s="205" t="str">
        <f t="shared" si="24"/>
        <v>Est</v>
      </c>
      <c r="BC8" s="204" t="str">
        <f t="shared" si="24"/>
        <v>Est</v>
      </c>
      <c r="BD8" s="204" t="str">
        <f t="shared" si="24"/>
        <v>Est</v>
      </c>
      <c r="BE8" s="206" t="str">
        <f t="shared" si="24"/>
        <v>Est</v>
      </c>
      <c r="BF8" s="207"/>
      <c r="BG8" s="207"/>
      <c r="BH8" s="208" t="s">
        <v>112</v>
      </c>
    </row>
    <row r="9" spans="1:60" s="209" customFormat="1" x14ac:dyDescent="0.45">
      <c r="D9" s="209" t="s">
        <v>527</v>
      </c>
      <c r="L9" s="210" t="str">
        <f>L$6</f>
        <v>単位</v>
      </c>
      <c r="M9" s="211"/>
      <c r="N9" s="212" t="str">
        <f>N$6</f>
        <v>16/3</v>
      </c>
      <c r="O9" s="212" t="str">
        <f t="shared" ref="O9:BE9" si="25">O$6</f>
        <v>17/3</v>
      </c>
      <c r="P9" s="212" t="str">
        <f t="shared" si="25"/>
        <v>18/3</v>
      </c>
      <c r="Q9" s="212" t="str">
        <f t="shared" si="25"/>
        <v>19/3</v>
      </c>
      <c r="R9" s="212" t="str">
        <f t="shared" si="25"/>
        <v>20/3</v>
      </c>
      <c r="S9" s="212" t="str">
        <f t="shared" si="25"/>
        <v>21/3</v>
      </c>
      <c r="T9" s="212" t="str">
        <f t="shared" si="25"/>
        <v>22/3</v>
      </c>
      <c r="U9" s="212" t="str">
        <f t="shared" si="25"/>
        <v>23/3</v>
      </c>
      <c r="V9" s="212" t="str">
        <f t="shared" si="25"/>
        <v>24/3</v>
      </c>
      <c r="W9" s="212" t="str">
        <f t="shared" si="25"/>
        <v>25/3</v>
      </c>
      <c r="X9" s="213" t="str">
        <f t="shared" si="25"/>
        <v>26/3E</v>
      </c>
      <c r="Y9" s="212" t="str">
        <f t="shared" si="25"/>
        <v>27/3E</v>
      </c>
      <c r="Z9" s="212" t="str">
        <f t="shared" si="25"/>
        <v>28/3E</v>
      </c>
      <c r="AA9" s="212" t="str">
        <f t="shared" si="25"/>
        <v>29/3E</v>
      </c>
      <c r="AB9" s="212" t="str">
        <f t="shared" si="25"/>
        <v>30/3E</v>
      </c>
      <c r="AC9" s="213" t="str">
        <f t="shared" si="25"/>
        <v>26/3CE</v>
      </c>
      <c r="AD9" s="212" t="str">
        <f t="shared" si="25"/>
        <v>27/3CE</v>
      </c>
      <c r="AE9" s="212" t="str">
        <f t="shared" si="25"/>
        <v>28/3CE</v>
      </c>
      <c r="AF9" s="212"/>
      <c r="AG9" s="213"/>
      <c r="AH9" s="213" t="str">
        <f t="shared" si="25"/>
        <v>21/6</v>
      </c>
      <c r="AI9" s="212" t="str">
        <f t="shared" si="25"/>
        <v>21/9</v>
      </c>
      <c r="AJ9" s="212" t="str">
        <f t="shared" si="25"/>
        <v>21/12</v>
      </c>
      <c r="AK9" s="214" t="str">
        <f t="shared" si="25"/>
        <v>22/3</v>
      </c>
      <c r="AL9" s="213" t="str">
        <f t="shared" si="25"/>
        <v>22/6</v>
      </c>
      <c r="AM9" s="212" t="str">
        <f t="shared" si="25"/>
        <v>22/9</v>
      </c>
      <c r="AN9" s="212" t="str">
        <f t="shared" si="25"/>
        <v>22/12</v>
      </c>
      <c r="AO9" s="214" t="str">
        <f t="shared" si="25"/>
        <v>23/3</v>
      </c>
      <c r="AP9" s="213" t="str">
        <f t="shared" si="25"/>
        <v>23/6</v>
      </c>
      <c r="AQ9" s="212" t="str">
        <f t="shared" si="25"/>
        <v>23/9</v>
      </c>
      <c r="AR9" s="212" t="str">
        <f t="shared" si="25"/>
        <v>23/12</v>
      </c>
      <c r="AS9" s="214" t="str">
        <f t="shared" si="25"/>
        <v>24/3</v>
      </c>
      <c r="AT9" s="213" t="str">
        <f t="shared" si="25"/>
        <v>24/6</v>
      </c>
      <c r="AU9" s="212" t="str">
        <f t="shared" si="25"/>
        <v>24/9</v>
      </c>
      <c r="AV9" s="212" t="str">
        <f t="shared" si="25"/>
        <v>24/12</v>
      </c>
      <c r="AW9" s="214" t="str">
        <f t="shared" si="25"/>
        <v>25/3</v>
      </c>
      <c r="AX9" s="213" t="str">
        <f t="shared" si="25"/>
        <v>25/6</v>
      </c>
      <c r="AY9" s="212" t="str">
        <f t="shared" si="25"/>
        <v>25/9</v>
      </c>
      <c r="AZ9" s="212" t="str">
        <f t="shared" si="25"/>
        <v>25/12</v>
      </c>
      <c r="BA9" s="212" t="str">
        <f t="shared" si="25"/>
        <v>26/3</v>
      </c>
      <c r="BB9" s="213" t="str">
        <f t="shared" si="25"/>
        <v>26/6</v>
      </c>
      <c r="BC9" s="212" t="str">
        <f t="shared" si="25"/>
        <v>26/9</v>
      </c>
      <c r="BD9" s="212" t="str">
        <f t="shared" si="25"/>
        <v>26/12</v>
      </c>
      <c r="BE9" s="214" t="str">
        <f t="shared" si="25"/>
        <v>27/3</v>
      </c>
      <c r="BF9" s="215"/>
      <c r="BG9" s="215"/>
      <c r="BH9" s="216" t="s">
        <v>112</v>
      </c>
    </row>
    <row r="10" spans="1:60" s="5" customFormat="1" x14ac:dyDescent="0.45">
      <c r="D10" s="5" t="s">
        <v>194</v>
      </c>
      <c r="L10" s="150" t="str">
        <f>Format!$E$10</f>
        <v>百万円</v>
      </c>
      <c r="M10" s="16"/>
      <c r="N10" s="33">
        <f>N131</f>
        <v>0</v>
      </c>
      <c r="O10" s="33">
        <f t="shared" ref="O10:W10" si="26">O131</f>
        <v>0</v>
      </c>
      <c r="P10" s="33">
        <f t="shared" si="26"/>
        <v>0</v>
      </c>
      <c r="Q10" s="33">
        <f t="shared" si="26"/>
        <v>0</v>
      </c>
      <c r="R10" s="33">
        <f t="shared" si="26"/>
        <v>0</v>
      </c>
      <c r="S10" s="33">
        <f t="shared" si="26"/>
        <v>0</v>
      </c>
      <c r="T10" s="33">
        <f t="shared" si="26"/>
        <v>0</v>
      </c>
      <c r="U10" s="33">
        <f t="shared" si="26"/>
        <v>0</v>
      </c>
      <c r="V10" s="33">
        <f t="shared" si="26"/>
        <v>0</v>
      </c>
      <c r="W10" s="33">
        <f t="shared" si="26"/>
        <v>0</v>
      </c>
      <c r="X10" s="34">
        <f>W10</f>
        <v>0</v>
      </c>
      <c r="Y10" s="33">
        <f t="shared" ref="Y10:AB10" si="27">X10</f>
        <v>0</v>
      </c>
      <c r="Z10" s="33">
        <f t="shared" si="27"/>
        <v>0</v>
      </c>
      <c r="AA10" s="33">
        <f t="shared" si="27"/>
        <v>0</v>
      </c>
      <c r="AB10" s="33">
        <f t="shared" si="27"/>
        <v>0</v>
      </c>
      <c r="AC10" s="34">
        <f>AC131</f>
        <v>0</v>
      </c>
      <c r="AD10" s="33">
        <f t="shared" ref="AD10:AE10" si="28">AD131</f>
        <v>0</v>
      </c>
      <c r="AE10" s="33">
        <f t="shared" si="28"/>
        <v>0</v>
      </c>
      <c r="AF10" s="33"/>
      <c r="AG10" s="34"/>
      <c r="AH10" s="34" t="str">
        <f>IF(OR(AH71=0,AH71="-"),"-",AH71)</f>
        <v>-</v>
      </c>
      <c r="AI10" s="33" t="str">
        <f>IF(OR(AI71=0,AI71="-",AH71=0,AH71="-"),"-",AI71-AH71)</f>
        <v>-</v>
      </c>
      <c r="AJ10" s="33" t="str">
        <f t="shared" ref="AJ10" si="29">IF(OR(AJ71=0,AJ71="-",AI71=0,AI71="-"),"-",AJ71-AI71)</f>
        <v>-</v>
      </c>
      <c r="AK10" s="35" t="str">
        <f t="shared" ref="AK10" si="30">IF(OR(AK71=0,AK71="-",AJ71=0,AJ71="-"),"-",AK71-AJ71)</f>
        <v>-</v>
      </c>
      <c r="AL10" s="34" t="str">
        <f>IF(OR(AL71=0,AL71="-"),"-",AL71)</f>
        <v>-</v>
      </c>
      <c r="AM10" s="33" t="str">
        <f>IF(OR(AM71=0,AM71="-",AL71=0,AL71="-"),"-",AM71-AL71)</f>
        <v>-</v>
      </c>
      <c r="AN10" s="33" t="str">
        <f t="shared" ref="AN10" si="31">IF(OR(AN71=0,AN71="-",AM71=0,AM71="-"),"-",AN71-AM71)</f>
        <v>-</v>
      </c>
      <c r="AO10" s="35" t="str">
        <f t="shared" ref="AO10" si="32">IF(OR(AO71=0,AO71="-",AN71=0,AN71="-"),"-",AO71-AN71)</f>
        <v>-</v>
      </c>
      <c r="AP10" s="34" t="str">
        <f>IF(OR(AP71=0,AP71="-"),"-",AP71)</f>
        <v>-</v>
      </c>
      <c r="AQ10" s="33" t="str">
        <f>IF(OR(AQ71=0,AQ71="-",AP71=0,AP71="-"),"-",AQ71-AP71)</f>
        <v>-</v>
      </c>
      <c r="AR10" s="33" t="str">
        <f t="shared" ref="AR10:AS10" si="33">IF(OR(AR71=0,AR71="-",AQ71=0,AQ71="-"),"-",AR71-AQ71)</f>
        <v>-</v>
      </c>
      <c r="AS10" s="35" t="str">
        <f t="shared" si="33"/>
        <v>-</v>
      </c>
      <c r="AT10" s="34" t="str">
        <f>IF(OR(AT71=0,AT71="-"),"-",AT71)</f>
        <v>-</v>
      </c>
      <c r="AU10" s="33" t="str">
        <f>IF(OR(AU71=0,AU71="-",AT71=0,AT71="-"),"-",AU71-AT71)</f>
        <v>-</v>
      </c>
      <c r="AV10" s="33" t="str">
        <f t="shared" ref="AV10:AW10" si="34">IF(OR(AV71=0,AV71="-",AU71=0,AU71="-"),"-",AV71-AU71)</f>
        <v>-</v>
      </c>
      <c r="AW10" s="35" t="str">
        <f t="shared" si="34"/>
        <v>-</v>
      </c>
      <c r="AX10" s="34" t="str">
        <f>IF(OR(AX71=0,AX71="-"),"-",AX71)</f>
        <v>-</v>
      </c>
      <c r="AY10" s="33" t="str">
        <f>IF(OR(AY71=0,AY71="-",AX71=0,AX71="-"),"-",AY71-AX71)</f>
        <v>-</v>
      </c>
      <c r="AZ10" s="33" t="str">
        <f t="shared" ref="AZ10:BA10" si="35">IF(OR(AZ71=0,AZ71="-",AY71=0,AY71="-"),"-",AZ71-AY71)</f>
        <v>-</v>
      </c>
      <c r="BA10" s="35" t="str">
        <f t="shared" si="35"/>
        <v>-</v>
      </c>
      <c r="BB10" s="34" t="str">
        <f>IF(OR(BB71=0,BB71="-"),"-",BB71)</f>
        <v>-</v>
      </c>
      <c r="BC10" s="33" t="str">
        <f>IF(OR(BC71=0,BC71="-",BB71=0,BB71="-"),"-",BC71-BB71)</f>
        <v>-</v>
      </c>
      <c r="BD10" s="33" t="str">
        <f t="shared" ref="BD10:BE10" si="36">IF(OR(BD71=0,BD71="-",BC71=0,BC71="-"),"-",BD71-BC71)</f>
        <v>-</v>
      </c>
      <c r="BE10" s="35" t="str">
        <f t="shared" si="36"/>
        <v>-</v>
      </c>
      <c r="BF10" s="36"/>
      <c r="BG10" s="36"/>
      <c r="BH10" s="69" t="s">
        <v>112</v>
      </c>
    </row>
    <row r="11" spans="1:60" s="9" customFormat="1" x14ac:dyDescent="0.45">
      <c r="K11" s="9" t="str">
        <f>Format!$E$17</f>
        <v>YoY, %</v>
      </c>
      <c r="L11" s="151" t="s">
        <v>47</v>
      </c>
      <c r="M11" s="8"/>
      <c r="N11" s="37" t="str">
        <f>IFERROR((N10-M10)/M10*100,"-")</f>
        <v>-</v>
      </c>
      <c r="O11" s="37" t="str">
        <f>IFERROR((O10-N10)/N10*100,"-")</f>
        <v>-</v>
      </c>
      <c r="P11" s="37" t="str">
        <f t="shared" ref="P11" si="37">IFERROR((P10-O10)/O10*100,"-")</f>
        <v>-</v>
      </c>
      <c r="Q11" s="37" t="str">
        <f t="shared" ref="Q11" si="38">IFERROR((Q10-P10)/P10*100,"-")</f>
        <v>-</v>
      </c>
      <c r="R11" s="37" t="str">
        <f t="shared" ref="R11" si="39">IFERROR((R10-Q10)/Q10*100,"-")</f>
        <v>-</v>
      </c>
      <c r="S11" s="37" t="str">
        <f t="shared" ref="S11" si="40">IFERROR((S10-R10)/R10*100,"-")</f>
        <v>-</v>
      </c>
      <c r="T11" s="37" t="str">
        <f t="shared" ref="T11" si="41">IFERROR((T10-S10)/S10*100,"-")</f>
        <v>-</v>
      </c>
      <c r="U11" s="37" t="str">
        <f t="shared" ref="U11" si="42">IFERROR((U10-T10)/T10*100,"-")</f>
        <v>-</v>
      </c>
      <c r="V11" s="37" t="str">
        <f t="shared" ref="V11" si="43">IFERROR((V10-U10)/U10*100,"-")</f>
        <v>-</v>
      </c>
      <c r="W11" s="37" t="str">
        <f t="shared" ref="W11" si="44">IFERROR((W10-V10)/V10*100,"-")</f>
        <v>-</v>
      </c>
      <c r="X11" s="38" t="str">
        <f t="shared" ref="X11" si="45">IFERROR((X10-W10)/W10*100,"-")</f>
        <v>-</v>
      </c>
      <c r="Y11" s="37" t="str">
        <f t="shared" ref="Y11" si="46">IFERROR((Y10-X10)/X10*100,"-")</f>
        <v>-</v>
      </c>
      <c r="Z11" s="37" t="str">
        <f t="shared" ref="Z11" si="47">IFERROR((Z10-Y10)/Y10*100,"-")</f>
        <v>-</v>
      </c>
      <c r="AA11" s="37" t="str">
        <f t="shared" ref="AA11" si="48">IFERROR((AA10-Z10)/Z10*100,"-")</f>
        <v>-</v>
      </c>
      <c r="AB11" s="37" t="str">
        <f t="shared" ref="AB11" si="49">IFERROR((AB10-AA10)/AA10*100,"-")</f>
        <v>-</v>
      </c>
      <c r="AC11" s="38" t="str">
        <f>IFERROR((AC10-W10)/W10*100,"-")</f>
        <v>-</v>
      </c>
      <c r="AD11" s="37"/>
      <c r="AE11" s="37"/>
      <c r="AF11" s="37"/>
      <c r="AG11" s="38"/>
      <c r="AH11" s="38" t="str">
        <f t="shared" ref="AH11" si="50">IFERROR((AH10-AD10)/AD10*100,"-")</f>
        <v>-</v>
      </c>
      <c r="AI11" s="37" t="str">
        <f t="shared" ref="AI11" si="51">IFERROR((AI10-AE10)/AE10*100,"-")</f>
        <v>-</v>
      </c>
      <c r="AJ11" s="37" t="str">
        <f t="shared" ref="AJ11" si="52">IFERROR((AJ10-AF10)/AF10*100,"-")</f>
        <v>-</v>
      </c>
      <c r="AK11" s="39" t="str">
        <f t="shared" ref="AK11" si="53">IFERROR((AK10-AG10)/AG10*100,"-")</f>
        <v>-</v>
      </c>
      <c r="AL11" s="38" t="str">
        <f t="shared" ref="AL11" si="54">IFERROR((AL10-AH10)/AH10*100,"-")</f>
        <v>-</v>
      </c>
      <c r="AM11" s="37" t="str">
        <f t="shared" ref="AM11" si="55">IFERROR((AM10-AI10)/AI10*100,"-")</f>
        <v>-</v>
      </c>
      <c r="AN11" s="37" t="str">
        <f t="shared" ref="AN11" si="56">IFERROR((AN10-AJ10)/AJ10*100,"-")</f>
        <v>-</v>
      </c>
      <c r="AO11" s="39" t="str">
        <f t="shared" ref="AO11" si="57">IFERROR((AO10-AK10)/AK10*100,"-")</f>
        <v>-</v>
      </c>
      <c r="AP11" s="38" t="str">
        <f t="shared" ref="AP11" si="58">IFERROR((AP10-AL10)/AL10*100,"-")</f>
        <v>-</v>
      </c>
      <c r="AQ11" s="37" t="str">
        <f t="shared" ref="AQ11" si="59">IFERROR((AQ10-AM10)/AM10*100,"-")</f>
        <v>-</v>
      </c>
      <c r="AR11" s="37" t="str">
        <f t="shared" ref="AR11" si="60">IFERROR((AR10-AN10)/AN10*100,"-")</f>
        <v>-</v>
      </c>
      <c r="AS11" s="39" t="str">
        <f t="shared" ref="AS11" si="61">IFERROR((AS10-AO10)/AO10*100,"-")</f>
        <v>-</v>
      </c>
      <c r="AT11" s="38" t="str">
        <f t="shared" ref="AT11" si="62">IFERROR((AT10-AP10)/AP10*100,"-")</f>
        <v>-</v>
      </c>
      <c r="AU11" s="37" t="str">
        <f t="shared" ref="AU11" si="63">IFERROR((AU10-AQ10)/AQ10*100,"-")</f>
        <v>-</v>
      </c>
      <c r="AV11" s="37" t="str">
        <f t="shared" ref="AV11" si="64">IFERROR((AV10-AR10)/AR10*100,"-")</f>
        <v>-</v>
      </c>
      <c r="AW11" s="39" t="str">
        <f t="shared" ref="AW11" si="65">IFERROR((AW10-AS10)/AS10*100,"-")</f>
        <v>-</v>
      </c>
      <c r="AX11" s="38" t="str">
        <f t="shared" ref="AX11" si="66">IFERROR((AX10-AT10)/AT10*100,"-")</f>
        <v>-</v>
      </c>
      <c r="AY11" s="37" t="str">
        <f t="shared" ref="AY11" si="67">IFERROR((AY10-AU10)/AU10*100,"-")</f>
        <v>-</v>
      </c>
      <c r="AZ11" s="37" t="str">
        <f t="shared" ref="AZ11" si="68">IFERROR((AZ10-AV10)/AV10*100,"-")</f>
        <v>-</v>
      </c>
      <c r="BA11" s="39" t="str">
        <f t="shared" ref="BA11" si="69">IFERROR((BA10-AW10)/AW10*100,"-")</f>
        <v>-</v>
      </c>
      <c r="BB11" s="38" t="str">
        <f t="shared" ref="BB11" si="70">IFERROR((BB10-AX10)/AX10*100,"-")</f>
        <v>-</v>
      </c>
      <c r="BC11" s="37" t="str">
        <f t="shared" ref="BC11" si="71">IFERROR((BC10-AY10)/AY10*100,"-")</f>
        <v>-</v>
      </c>
      <c r="BD11" s="37" t="str">
        <f t="shared" ref="BD11" si="72">IFERROR((BD10-AZ10)/AZ10*100,"-")</f>
        <v>-</v>
      </c>
      <c r="BE11" s="39" t="str">
        <f t="shared" ref="BE11" si="73">IFERROR((BE10-BA10)/BA10*100,"-")</f>
        <v>-</v>
      </c>
      <c r="BF11" s="40"/>
      <c r="BG11" s="40"/>
      <c r="BH11" s="110" t="s">
        <v>112</v>
      </c>
    </row>
    <row r="12" spans="1:60" s="11" customFormat="1" x14ac:dyDescent="0.45">
      <c r="E12" s="11" t="s">
        <v>542</v>
      </c>
      <c r="L12" s="152" t="str">
        <f>Format!$E$10</f>
        <v>百万円</v>
      </c>
      <c r="M12" s="17"/>
      <c r="N12" s="53"/>
      <c r="O12" s="53"/>
      <c r="P12" s="53"/>
      <c r="Q12" s="53"/>
      <c r="R12" s="53"/>
      <c r="S12" s="53"/>
      <c r="T12" s="53"/>
      <c r="U12" s="53"/>
      <c r="V12" s="53"/>
      <c r="W12" s="53"/>
      <c r="X12" s="54"/>
      <c r="Y12" s="53"/>
      <c r="Z12" s="53"/>
      <c r="AA12" s="53"/>
      <c r="AB12" s="53"/>
      <c r="AC12" s="54"/>
      <c r="AD12" s="53"/>
      <c r="AE12" s="53"/>
      <c r="AF12" s="53"/>
      <c r="AG12" s="54"/>
      <c r="AH12" s="54" t="str">
        <f>IF(OR(AH73=0,AH73="-"),"-",AH73)</f>
        <v>-</v>
      </c>
      <c r="AI12" s="53" t="str">
        <f>IF(OR(AI73=0,AI73="-",AH73=0,AH73="-"),"-",AI73-AH73)</f>
        <v>-</v>
      </c>
      <c r="AJ12" s="53" t="str">
        <f t="shared" ref="AJ12" si="74">IF(OR(AJ73=0,AJ73="-",AI73=0,AI73="-"),"-",AJ73-AI73)</f>
        <v>-</v>
      </c>
      <c r="AK12" s="55" t="str">
        <f t="shared" ref="AK12" si="75">IF(OR(AK73=0,AK73="-",AJ73=0,AJ73="-"),"-",AK73-AJ73)</f>
        <v>-</v>
      </c>
      <c r="AL12" s="54" t="str">
        <f>IF(OR(AL73=0,AL73="-"),"-",AL73)</f>
        <v>-</v>
      </c>
      <c r="AM12" s="53" t="str">
        <f>IF(OR(AM73=0,AM73="-",AL73=0,AL73="-"),"-",AM73-AL73)</f>
        <v>-</v>
      </c>
      <c r="AN12" s="53" t="str">
        <f t="shared" ref="AN12" si="76">IF(OR(AN73=0,AN73="-",AM73=0,AM73="-"),"-",AN73-AM73)</f>
        <v>-</v>
      </c>
      <c r="AO12" s="55" t="str">
        <f t="shared" ref="AO12" si="77">IF(OR(AO73=0,AO73="-",AN73=0,AN73="-"),"-",AO73-AN73)</f>
        <v>-</v>
      </c>
      <c r="AP12" s="54" t="str">
        <f>IF(OR(AP73=0,AP73="-"),"-",AP73)</f>
        <v>-</v>
      </c>
      <c r="AQ12" s="53" t="str">
        <f>IF(OR(AQ73=0,AQ73="-",AP73=0,AP73="-"),"-",AQ73-AP73)</f>
        <v>-</v>
      </c>
      <c r="AR12" s="53" t="str">
        <f t="shared" ref="AR12:AS12" si="78">IF(OR(AR73=0,AR73="-",AQ73=0,AQ73="-"),"-",AR73-AQ73)</f>
        <v>-</v>
      </c>
      <c r="AS12" s="55" t="str">
        <f t="shared" si="78"/>
        <v>-</v>
      </c>
      <c r="AT12" s="54" t="str">
        <f>IF(OR(AT73=0,AT73="-"),"-",AT73)</f>
        <v>-</v>
      </c>
      <c r="AU12" s="53" t="str">
        <f t="shared" ref="AU12:AW12" si="79">IF(OR(AU73=0,AU73="-",AT73=0,AT73="-"),"-",AU73-AT73)</f>
        <v>-</v>
      </c>
      <c r="AV12" s="53" t="str">
        <f t="shared" si="79"/>
        <v>-</v>
      </c>
      <c r="AW12" s="55" t="str">
        <f t="shared" si="79"/>
        <v>-</v>
      </c>
      <c r="AX12" s="54" t="str">
        <f>IF(OR(AX73=0,AX73="-"),"-",AX73)</f>
        <v>-</v>
      </c>
      <c r="AY12" s="53" t="str">
        <f t="shared" ref="AY12:BA12" si="80">IF(OR(AY73=0,AY73="-",AX73=0,AX73="-"),"-",AY73-AX73)</f>
        <v>-</v>
      </c>
      <c r="AZ12" s="53" t="str">
        <f t="shared" si="80"/>
        <v>-</v>
      </c>
      <c r="BA12" s="55" t="str">
        <f t="shared" si="80"/>
        <v>-</v>
      </c>
      <c r="BB12" s="54" t="str">
        <f>IF(OR(BB73=0,BB73="-"),"-",BB73)</f>
        <v>-</v>
      </c>
      <c r="BC12" s="53" t="str">
        <f t="shared" ref="BC12:BE12" si="81">IF(OR(BC73=0,BC73="-",BB73=0,BB73="-"),"-",BC73-BB73)</f>
        <v>-</v>
      </c>
      <c r="BD12" s="53" t="str">
        <f t="shared" si="81"/>
        <v>-</v>
      </c>
      <c r="BE12" s="55" t="str">
        <f t="shared" si="81"/>
        <v>-</v>
      </c>
      <c r="BF12" s="56"/>
      <c r="BG12" s="56"/>
      <c r="BH12" s="70" t="s">
        <v>112</v>
      </c>
    </row>
    <row r="13" spans="1:60" s="9" customFormat="1" x14ac:dyDescent="0.45">
      <c r="K13" s="9" t="str">
        <f>Format!$E$17</f>
        <v>YoY, %</v>
      </c>
      <c r="L13" s="151" t="s">
        <v>47</v>
      </c>
      <c r="M13" s="8"/>
      <c r="N13" s="37" t="str">
        <f>IFERROR((N12-M12)/M12*100,"-")</f>
        <v>-</v>
      </c>
      <c r="O13" s="37" t="str">
        <f>IFERROR((O12-N12)/N12*100,"-")</f>
        <v>-</v>
      </c>
      <c r="P13" s="37" t="str">
        <f t="shared" ref="P13" si="82">IFERROR((P12-O12)/O12*100,"-")</f>
        <v>-</v>
      </c>
      <c r="Q13" s="37" t="str">
        <f t="shared" ref="Q13" si="83">IFERROR((Q12-P12)/P12*100,"-")</f>
        <v>-</v>
      </c>
      <c r="R13" s="37" t="str">
        <f t="shared" ref="R13" si="84">IFERROR((R12-Q12)/Q12*100,"-")</f>
        <v>-</v>
      </c>
      <c r="S13" s="37" t="str">
        <f t="shared" ref="S13" si="85">IFERROR((S12-R12)/R12*100,"-")</f>
        <v>-</v>
      </c>
      <c r="T13" s="37" t="str">
        <f t="shared" ref="T13" si="86">IFERROR((T12-S12)/S12*100,"-")</f>
        <v>-</v>
      </c>
      <c r="U13" s="37" t="str">
        <f t="shared" ref="U13" si="87">IFERROR((U12-T12)/T12*100,"-")</f>
        <v>-</v>
      </c>
      <c r="V13" s="37" t="str">
        <f t="shared" ref="V13" si="88">IFERROR((V12-U12)/U12*100,"-")</f>
        <v>-</v>
      </c>
      <c r="W13" s="37" t="str">
        <f t="shared" ref="W13" si="89">IFERROR((W12-V12)/V12*100,"-")</f>
        <v>-</v>
      </c>
      <c r="X13" s="38" t="str">
        <f t="shared" ref="X13" si="90">IFERROR((X12-W12)/W12*100,"-")</f>
        <v>-</v>
      </c>
      <c r="Y13" s="37" t="str">
        <f t="shared" ref="Y13" si="91">IFERROR((Y12-X12)/X12*100,"-")</f>
        <v>-</v>
      </c>
      <c r="Z13" s="37" t="str">
        <f t="shared" ref="Z13" si="92">IFERROR((Z12-Y12)/Y12*100,"-")</f>
        <v>-</v>
      </c>
      <c r="AA13" s="37" t="str">
        <f t="shared" ref="AA13" si="93">IFERROR((AA12-Z12)/Z12*100,"-")</f>
        <v>-</v>
      </c>
      <c r="AB13" s="37" t="str">
        <f t="shared" ref="AB13" si="94">IFERROR((AB12-AA12)/AA12*100,"-")</f>
        <v>-</v>
      </c>
      <c r="AC13" s="38" t="str">
        <f>IFERROR((AC12-W12)/W12*100,"-")</f>
        <v>-</v>
      </c>
      <c r="AD13" s="37"/>
      <c r="AE13" s="37"/>
      <c r="AF13" s="37"/>
      <c r="AG13" s="38"/>
      <c r="AH13" s="38" t="str">
        <f t="shared" ref="AH13" si="95">IFERROR((AH12-AD12)/AD12*100,"-")</f>
        <v>-</v>
      </c>
      <c r="AI13" s="37" t="str">
        <f t="shared" ref="AI13" si="96">IFERROR((AI12-AE12)/AE12*100,"-")</f>
        <v>-</v>
      </c>
      <c r="AJ13" s="37" t="str">
        <f t="shared" ref="AJ13" si="97">IFERROR((AJ12-AF12)/AF12*100,"-")</f>
        <v>-</v>
      </c>
      <c r="AK13" s="39" t="str">
        <f t="shared" ref="AK13" si="98">IFERROR((AK12-AG12)/AG12*100,"-")</f>
        <v>-</v>
      </c>
      <c r="AL13" s="38" t="str">
        <f t="shared" ref="AL13" si="99">IFERROR((AL12-AH12)/AH12*100,"-")</f>
        <v>-</v>
      </c>
      <c r="AM13" s="37" t="str">
        <f t="shared" ref="AM13" si="100">IFERROR((AM12-AI12)/AI12*100,"-")</f>
        <v>-</v>
      </c>
      <c r="AN13" s="37" t="str">
        <f t="shared" ref="AN13" si="101">IFERROR((AN12-AJ12)/AJ12*100,"-")</f>
        <v>-</v>
      </c>
      <c r="AO13" s="39" t="str">
        <f t="shared" ref="AO13" si="102">IFERROR((AO12-AK12)/AK12*100,"-")</f>
        <v>-</v>
      </c>
      <c r="AP13" s="38" t="str">
        <f t="shared" ref="AP13" si="103">IFERROR((AP12-AL12)/AL12*100,"-")</f>
        <v>-</v>
      </c>
      <c r="AQ13" s="37" t="str">
        <f t="shared" ref="AQ13" si="104">IFERROR((AQ12-AM12)/AM12*100,"-")</f>
        <v>-</v>
      </c>
      <c r="AR13" s="37" t="str">
        <f t="shared" ref="AR13" si="105">IFERROR((AR12-AN12)/AN12*100,"-")</f>
        <v>-</v>
      </c>
      <c r="AS13" s="39" t="str">
        <f t="shared" ref="AS13" si="106">IFERROR((AS12-AO12)/AO12*100,"-")</f>
        <v>-</v>
      </c>
      <c r="AT13" s="38" t="str">
        <f t="shared" ref="AT13" si="107">IFERROR((AT12-AP12)/AP12*100,"-")</f>
        <v>-</v>
      </c>
      <c r="AU13" s="37" t="str">
        <f t="shared" ref="AU13" si="108">IFERROR((AU12-AQ12)/AQ12*100,"-")</f>
        <v>-</v>
      </c>
      <c r="AV13" s="37" t="str">
        <f t="shared" ref="AV13" si="109">IFERROR((AV12-AR12)/AR12*100,"-")</f>
        <v>-</v>
      </c>
      <c r="AW13" s="39" t="str">
        <f t="shared" ref="AW13" si="110">IFERROR((AW12-AS12)/AS12*100,"-")</f>
        <v>-</v>
      </c>
      <c r="AX13" s="38" t="str">
        <f t="shared" ref="AX13" si="111">IFERROR((AX12-AT12)/AT12*100,"-")</f>
        <v>-</v>
      </c>
      <c r="AY13" s="37" t="str">
        <f t="shared" ref="AY13" si="112">IFERROR((AY12-AU12)/AU12*100,"-")</f>
        <v>-</v>
      </c>
      <c r="AZ13" s="37" t="str">
        <f t="shared" ref="AZ13" si="113">IFERROR((AZ12-AV12)/AV12*100,"-")</f>
        <v>-</v>
      </c>
      <c r="BA13" s="39" t="str">
        <f t="shared" ref="BA13" si="114">IFERROR((BA12-AW12)/AW12*100,"-")</f>
        <v>-</v>
      </c>
      <c r="BB13" s="38" t="str">
        <f t="shared" ref="BB13" si="115">IFERROR((BB12-AX12)/AX12*100,"-")</f>
        <v>-</v>
      </c>
      <c r="BC13" s="37" t="str">
        <f t="shared" ref="BC13" si="116">IFERROR((BC12-AY12)/AY12*100,"-")</f>
        <v>-</v>
      </c>
      <c r="BD13" s="37" t="str">
        <f t="shared" ref="BD13" si="117">IFERROR((BD12-AZ12)/AZ12*100,"-")</f>
        <v>-</v>
      </c>
      <c r="BE13" s="39" t="str">
        <f t="shared" ref="BE13" si="118">IFERROR((BE12-BA12)/BA12*100,"-")</f>
        <v>-</v>
      </c>
      <c r="BF13" s="40"/>
      <c r="BG13" s="40"/>
      <c r="BH13" s="110" t="s">
        <v>112</v>
      </c>
    </row>
    <row r="14" spans="1:60" x14ac:dyDescent="0.45">
      <c r="G14" s="1" t="s">
        <v>198</v>
      </c>
      <c r="BA14" s="26"/>
      <c r="BH14" s="67" t="s">
        <v>112</v>
      </c>
    </row>
    <row r="15" spans="1:60" s="9" customFormat="1" x14ac:dyDescent="0.45">
      <c r="K15" s="9" t="str">
        <f>Format!$E$17</f>
        <v>YoY, %</v>
      </c>
      <c r="L15" s="151" t="s">
        <v>47</v>
      </c>
      <c r="M15" s="8"/>
      <c r="N15" s="37" t="str">
        <f>IFERROR((N14-M14)/M14*100,"-")</f>
        <v>-</v>
      </c>
      <c r="O15" s="37" t="str">
        <f>IFERROR((O14-N14)/N14*100,"-")</f>
        <v>-</v>
      </c>
      <c r="P15" s="37" t="str">
        <f t="shared" ref="P15" si="119">IFERROR((P14-O14)/O14*100,"-")</f>
        <v>-</v>
      </c>
      <c r="Q15" s="37" t="str">
        <f t="shared" ref="Q15" si="120">IFERROR((Q14-P14)/P14*100,"-")</f>
        <v>-</v>
      </c>
      <c r="R15" s="37" t="str">
        <f t="shared" ref="R15" si="121">IFERROR((R14-Q14)/Q14*100,"-")</f>
        <v>-</v>
      </c>
      <c r="S15" s="37" t="str">
        <f t="shared" ref="S15" si="122">IFERROR((S14-R14)/R14*100,"-")</f>
        <v>-</v>
      </c>
      <c r="T15" s="37" t="str">
        <f t="shared" ref="T15" si="123">IFERROR((T14-S14)/S14*100,"-")</f>
        <v>-</v>
      </c>
      <c r="U15" s="37" t="str">
        <f t="shared" ref="U15" si="124">IFERROR((U14-T14)/T14*100,"-")</f>
        <v>-</v>
      </c>
      <c r="V15" s="37" t="str">
        <f t="shared" ref="V15" si="125">IFERROR((V14-U14)/U14*100,"-")</f>
        <v>-</v>
      </c>
      <c r="W15" s="37" t="str">
        <f t="shared" ref="W15" si="126">IFERROR((W14-V14)/V14*100,"-")</f>
        <v>-</v>
      </c>
      <c r="X15" s="38" t="str">
        <f t="shared" ref="X15" si="127">IFERROR((X14-W14)/W14*100,"-")</f>
        <v>-</v>
      </c>
      <c r="Y15" s="37" t="str">
        <f t="shared" ref="Y15" si="128">IFERROR((Y14-X14)/X14*100,"-")</f>
        <v>-</v>
      </c>
      <c r="Z15" s="37" t="str">
        <f t="shared" ref="Z15" si="129">IFERROR((Z14-Y14)/Y14*100,"-")</f>
        <v>-</v>
      </c>
      <c r="AA15" s="37" t="str">
        <f t="shared" ref="AA15" si="130">IFERROR((AA14-Z14)/Z14*100,"-")</f>
        <v>-</v>
      </c>
      <c r="AB15" s="37" t="str">
        <f t="shared" ref="AB15" si="131">IFERROR((AB14-AA14)/AA14*100,"-")</f>
        <v>-</v>
      </c>
      <c r="AC15" s="38" t="str">
        <f>IFERROR((AC14-W14)/W14*100,"-")</f>
        <v>-</v>
      </c>
      <c r="AD15" s="37"/>
      <c r="AE15" s="37"/>
      <c r="AF15" s="37"/>
      <c r="AG15" s="38"/>
      <c r="AH15" s="38" t="str">
        <f t="shared" ref="AH15" si="132">IFERROR((AH14-AD14)/AD14*100,"-")</f>
        <v>-</v>
      </c>
      <c r="AI15" s="37" t="str">
        <f t="shared" ref="AI15" si="133">IFERROR((AI14-AE14)/AE14*100,"-")</f>
        <v>-</v>
      </c>
      <c r="AJ15" s="37" t="str">
        <f t="shared" ref="AJ15" si="134">IFERROR((AJ14-AF14)/AF14*100,"-")</f>
        <v>-</v>
      </c>
      <c r="AK15" s="39" t="str">
        <f t="shared" ref="AK15" si="135">IFERROR((AK14-AG14)/AG14*100,"-")</f>
        <v>-</v>
      </c>
      <c r="AL15" s="38" t="str">
        <f t="shared" ref="AL15" si="136">IFERROR((AL14-AH14)/AH14*100,"-")</f>
        <v>-</v>
      </c>
      <c r="AM15" s="37" t="str">
        <f t="shared" ref="AM15" si="137">IFERROR((AM14-AI14)/AI14*100,"-")</f>
        <v>-</v>
      </c>
      <c r="AN15" s="37" t="str">
        <f t="shared" ref="AN15" si="138">IFERROR((AN14-AJ14)/AJ14*100,"-")</f>
        <v>-</v>
      </c>
      <c r="AO15" s="39" t="str">
        <f t="shared" ref="AO15" si="139">IFERROR((AO14-AK14)/AK14*100,"-")</f>
        <v>-</v>
      </c>
      <c r="AP15" s="38" t="str">
        <f t="shared" ref="AP15" si="140">IFERROR((AP14-AL14)/AL14*100,"-")</f>
        <v>-</v>
      </c>
      <c r="AQ15" s="37" t="str">
        <f t="shared" ref="AQ15" si="141">IFERROR((AQ14-AM14)/AM14*100,"-")</f>
        <v>-</v>
      </c>
      <c r="AR15" s="37" t="str">
        <f t="shared" ref="AR15" si="142">IFERROR((AR14-AN14)/AN14*100,"-")</f>
        <v>-</v>
      </c>
      <c r="AS15" s="39" t="str">
        <f t="shared" ref="AS15" si="143">IFERROR((AS14-AO14)/AO14*100,"-")</f>
        <v>-</v>
      </c>
      <c r="AT15" s="38" t="str">
        <f t="shared" ref="AT15" si="144">IFERROR((AT14-AP14)/AP14*100,"-")</f>
        <v>-</v>
      </c>
      <c r="AU15" s="37" t="str">
        <f t="shared" ref="AU15" si="145">IFERROR((AU14-AQ14)/AQ14*100,"-")</f>
        <v>-</v>
      </c>
      <c r="AV15" s="37" t="str">
        <f t="shared" ref="AV15" si="146">IFERROR((AV14-AR14)/AR14*100,"-")</f>
        <v>-</v>
      </c>
      <c r="AW15" s="39" t="str">
        <f t="shared" ref="AW15" si="147">IFERROR((AW14-AS14)/AS14*100,"-")</f>
        <v>-</v>
      </c>
      <c r="AX15" s="38" t="str">
        <f t="shared" ref="AX15" si="148">IFERROR((AX14-AT14)/AT14*100,"-")</f>
        <v>-</v>
      </c>
      <c r="AY15" s="37" t="str">
        <f t="shared" ref="AY15" si="149">IFERROR((AY14-AU14)/AU14*100,"-")</f>
        <v>-</v>
      </c>
      <c r="AZ15" s="37" t="str">
        <f t="shared" ref="AZ15" si="150">IFERROR((AZ14-AV14)/AV14*100,"-")</f>
        <v>-</v>
      </c>
      <c r="BA15" s="39" t="str">
        <f t="shared" ref="BA15" si="151">IFERROR((BA14-AW14)/AW14*100,"-")</f>
        <v>-</v>
      </c>
      <c r="BB15" s="38" t="str">
        <f t="shared" ref="BB15" si="152">IFERROR((BB14-AX14)/AX14*100,"-")</f>
        <v>-</v>
      </c>
      <c r="BC15" s="37" t="str">
        <f t="shared" ref="BC15" si="153">IFERROR((BC14-AY14)/AY14*100,"-")</f>
        <v>-</v>
      </c>
      <c r="BD15" s="37" t="str">
        <f t="shared" ref="BD15" si="154">IFERROR((BD14-AZ14)/AZ14*100,"-")</f>
        <v>-</v>
      </c>
      <c r="BE15" s="39" t="str">
        <f t="shared" ref="BE15" si="155">IFERROR((BE14-BA14)/BA14*100,"-")</f>
        <v>-</v>
      </c>
      <c r="BF15" s="40"/>
      <c r="BG15" s="40"/>
      <c r="BH15" s="110" t="s">
        <v>112</v>
      </c>
    </row>
    <row r="16" spans="1:60" x14ac:dyDescent="0.45">
      <c r="G16" s="1" t="s">
        <v>199</v>
      </c>
      <c r="AH16" s="25" t="str">
        <f>IF(OR(AH77=0,AH77="-"),"-",AH77)</f>
        <v>-</v>
      </c>
      <c r="AI16" s="24" t="str">
        <f>IF(OR(AI77=0,AI77="-",AH77=0,AH77="-"),"-",AI77-AH77)</f>
        <v>-</v>
      </c>
      <c r="AJ16" s="24" t="str">
        <f>IF(OR(AJ77=0,AJ77="-",AI77=0,AI77="-"),"-",AJ77-AI77)</f>
        <v>-</v>
      </c>
      <c r="AK16" s="26" t="str">
        <f>IF(OR(AK77=0,AK77="-",AJ77=0,AJ77="-"),"-",AK77-AJ77)</f>
        <v>-</v>
      </c>
      <c r="AL16" s="25" t="str">
        <f>IF(OR(AL77=0,AL77="-"),"-",AL77)</f>
        <v>-</v>
      </c>
      <c r="AM16" s="24" t="str">
        <f>IF(OR(AM77=0,AM77="-",AL77=0,AL77="-"),"-",AM77-AL77)</f>
        <v>-</v>
      </c>
      <c r="AN16" s="24" t="str">
        <f>IF(OR(AN77=0,AN77="-",AM77=0,AM77="-"),"-",AN77-AM77)</f>
        <v>-</v>
      </c>
      <c r="AO16" s="26" t="str">
        <f>IF(OR(AO77=0,AO77="-",AN77=0,AN77="-"),"-",AO77-AN77)</f>
        <v>-</v>
      </c>
      <c r="AP16" s="25" t="str">
        <f>IF(OR(AP77=0,AP77="-"),"-",AP77)</f>
        <v>-</v>
      </c>
      <c r="AQ16" s="24" t="str">
        <f>IF(OR(AQ77=0,AQ77="-",AP77=0,AP77="-"),"-",AQ77-AP77)</f>
        <v>-</v>
      </c>
      <c r="AR16" s="24" t="str">
        <f t="shared" ref="AR16:AS16" si="156">IF(OR(AR77=0,AR77="-",AQ77=0,AQ77="-"),"-",AR77-AQ77)</f>
        <v>-</v>
      </c>
      <c r="AS16" s="26" t="str">
        <f t="shared" si="156"/>
        <v>-</v>
      </c>
      <c r="AT16" s="25" t="str">
        <f>IF(OR(AT77=0,AT77="-"),"-",AT77)</f>
        <v>-</v>
      </c>
      <c r="AU16" s="24" t="str">
        <f t="shared" ref="AU16:AW16" si="157">IF(OR(AU77=0,AU77="-",AT77=0,AT77="-"),"-",AU77-AT77)</f>
        <v>-</v>
      </c>
      <c r="AV16" s="24" t="str">
        <f t="shared" si="157"/>
        <v>-</v>
      </c>
      <c r="AW16" s="26" t="str">
        <f t="shared" si="157"/>
        <v>-</v>
      </c>
      <c r="AX16" s="25" t="str">
        <f>IF(OR(AX77=0,AX77="-"),"-",AX77)</f>
        <v>-</v>
      </c>
      <c r="AY16" s="24" t="str">
        <f t="shared" ref="AY16:BA16" si="158">IF(OR(AY77=0,AY77="-",AX77=0,AX77="-"),"-",AY77-AX77)</f>
        <v>-</v>
      </c>
      <c r="AZ16" s="24" t="str">
        <f t="shared" si="158"/>
        <v>-</v>
      </c>
      <c r="BA16" s="26" t="str">
        <f t="shared" si="158"/>
        <v>-</v>
      </c>
      <c r="BB16" s="25" t="str">
        <f>IF(OR(BB77=0,BB77="-"),"-",BB77)</f>
        <v>-</v>
      </c>
      <c r="BC16" s="24" t="str">
        <f t="shared" ref="BC16:BE16" si="159">IF(OR(BC77=0,BC77="-",BB77=0,BB77="-"),"-",BC77-BB77)</f>
        <v>-</v>
      </c>
      <c r="BD16" s="24" t="str">
        <f t="shared" si="159"/>
        <v>-</v>
      </c>
      <c r="BE16" s="26" t="str">
        <f t="shared" si="159"/>
        <v>-</v>
      </c>
      <c r="BH16" s="67" t="s">
        <v>112</v>
      </c>
    </row>
    <row r="17" spans="4:60" s="9" customFormat="1" x14ac:dyDescent="0.45">
      <c r="K17" s="9" t="str">
        <f>Format!$E$17</f>
        <v>YoY, %</v>
      </c>
      <c r="L17" s="151" t="s">
        <v>47</v>
      </c>
      <c r="M17" s="8"/>
      <c r="N17" s="37" t="str">
        <f>IFERROR((N16-M16)/M16*100,"-")</f>
        <v>-</v>
      </c>
      <c r="O17" s="37" t="str">
        <f>IFERROR((O16-N16)/N16*100,"-")</f>
        <v>-</v>
      </c>
      <c r="P17" s="37" t="str">
        <f t="shared" ref="P17" si="160">IFERROR((P16-O16)/O16*100,"-")</f>
        <v>-</v>
      </c>
      <c r="Q17" s="37" t="str">
        <f t="shared" ref="Q17" si="161">IFERROR((Q16-P16)/P16*100,"-")</f>
        <v>-</v>
      </c>
      <c r="R17" s="37" t="str">
        <f t="shared" ref="R17" si="162">IFERROR((R16-Q16)/Q16*100,"-")</f>
        <v>-</v>
      </c>
      <c r="S17" s="37" t="str">
        <f t="shared" ref="S17" si="163">IFERROR((S16-R16)/R16*100,"-")</f>
        <v>-</v>
      </c>
      <c r="T17" s="37" t="str">
        <f t="shared" ref="T17" si="164">IFERROR((T16-S16)/S16*100,"-")</f>
        <v>-</v>
      </c>
      <c r="U17" s="37" t="str">
        <f t="shared" ref="U17" si="165">IFERROR((U16-T16)/T16*100,"-")</f>
        <v>-</v>
      </c>
      <c r="V17" s="37" t="str">
        <f t="shared" ref="V17" si="166">IFERROR((V16-U16)/U16*100,"-")</f>
        <v>-</v>
      </c>
      <c r="W17" s="37" t="str">
        <f t="shared" ref="W17" si="167">IFERROR((W16-V16)/V16*100,"-")</f>
        <v>-</v>
      </c>
      <c r="X17" s="38" t="str">
        <f t="shared" ref="X17" si="168">IFERROR((X16-W16)/W16*100,"-")</f>
        <v>-</v>
      </c>
      <c r="Y17" s="37" t="str">
        <f t="shared" ref="Y17" si="169">IFERROR((Y16-X16)/X16*100,"-")</f>
        <v>-</v>
      </c>
      <c r="Z17" s="37" t="str">
        <f t="shared" ref="Z17" si="170">IFERROR((Z16-Y16)/Y16*100,"-")</f>
        <v>-</v>
      </c>
      <c r="AA17" s="37" t="str">
        <f t="shared" ref="AA17" si="171">IFERROR((AA16-Z16)/Z16*100,"-")</f>
        <v>-</v>
      </c>
      <c r="AB17" s="37" t="str">
        <f t="shared" ref="AB17" si="172">IFERROR((AB16-AA16)/AA16*100,"-")</f>
        <v>-</v>
      </c>
      <c r="AC17" s="38" t="str">
        <f>IFERROR((AC16-W16)/W16*100,"-")</f>
        <v>-</v>
      </c>
      <c r="AD17" s="37"/>
      <c r="AE17" s="37"/>
      <c r="AF17" s="37"/>
      <c r="AG17" s="38"/>
      <c r="AH17" s="38" t="str">
        <f t="shared" ref="AH17" si="173">IFERROR((AH16-AD16)/AD16*100,"-")</f>
        <v>-</v>
      </c>
      <c r="AI17" s="37" t="str">
        <f t="shared" ref="AI17" si="174">IFERROR((AI16-AE16)/AE16*100,"-")</f>
        <v>-</v>
      </c>
      <c r="AJ17" s="37" t="str">
        <f t="shared" ref="AJ17" si="175">IFERROR((AJ16-AF16)/AF16*100,"-")</f>
        <v>-</v>
      </c>
      <c r="AK17" s="39" t="str">
        <f t="shared" ref="AK17" si="176">IFERROR((AK16-AG16)/AG16*100,"-")</f>
        <v>-</v>
      </c>
      <c r="AL17" s="38" t="str">
        <f t="shared" ref="AL17" si="177">IFERROR((AL16-AH16)/AH16*100,"-")</f>
        <v>-</v>
      </c>
      <c r="AM17" s="37" t="str">
        <f t="shared" ref="AM17" si="178">IFERROR((AM16-AI16)/AI16*100,"-")</f>
        <v>-</v>
      </c>
      <c r="AN17" s="37" t="str">
        <f t="shared" ref="AN17" si="179">IFERROR((AN16-AJ16)/AJ16*100,"-")</f>
        <v>-</v>
      </c>
      <c r="AO17" s="39" t="str">
        <f t="shared" ref="AO17" si="180">IFERROR((AO16-AK16)/AK16*100,"-")</f>
        <v>-</v>
      </c>
      <c r="AP17" s="38" t="str">
        <f t="shared" ref="AP17" si="181">IFERROR((AP16-AL16)/AL16*100,"-")</f>
        <v>-</v>
      </c>
      <c r="AQ17" s="37" t="str">
        <f t="shared" ref="AQ17" si="182">IFERROR((AQ16-AM16)/AM16*100,"-")</f>
        <v>-</v>
      </c>
      <c r="AR17" s="37" t="str">
        <f t="shared" ref="AR17" si="183">IFERROR((AR16-AN16)/AN16*100,"-")</f>
        <v>-</v>
      </c>
      <c r="AS17" s="39" t="str">
        <f t="shared" ref="AS17" si="184">IFERROR((AS16-AO16)/AO16*100,"-")</f>
        <v>-</v>
      </c>
      <c r="AT17" s="38" t="str">
        <f t="shared" ref="AT17" si="185">IFERROR((AT16-AP16)/AP16*100,"-")</f>
        <v>-</v>
      </c>
      <c r="AU17" s="37" t="str">
        <f t="shared" ref="AU17" si="186">IFERROR((AU16-AQ16)/AQ16*100,"-")</f>
        <v>-</v>
      </c>
      <c r="AV17" s="37" t="str">
        <f t="shared" ref="AV17" si="187">IFERROR((AV16-AR16)/AR16*100,"-")</f>
        <v>-</v>
      </c>
      <c r="AW17" s="39" t="str">
        <f t="shared" ref="AW17" si="188">IFERROR((AW16-AS16)/AS16*100,"-")</f>
        <v>-</v>
      </c>
      <c r="AX17" s="38" t="str">
        <f t="shared" ref="AX17" si="189">IFERROR((AX16-AT16)/AT16*100,"-")</f>
        <v>-</v>
      </c>
      <c r="AY17" s="37" t="str">
        <f t="shared" ref="AY17" si="190">IFERROR((AY16-AU16)/AU16*100,"-")</f>
        <v>-</v>
      </c>
      <c r="AZ17" s="37" t="str">
        <f t="shared" ref="AZ17" si="191">IFERROR((AZ16-AV16)/AV16*100,"-")</f>
        <v>-</v>
      </c>
      <c r="BA17" s="39" t="str">
        <f t="shared" ref="BA17" si="192">IFERROR((BA16-AW16)/AW16*100,"-")</f>
        <v>-</v>
      </c>
      <c r="BB17" s="38" t="str">
        <f t="shared" ref="BB17" si="193">IFERROR((BB16-AX16)/AX16*100,"-")</f>
        <v>-</v>
      </c>
      <c r="BC17" s="37" t="str">
        <f t="shared" ref="BC17" si="194">IFERROR((BC16-AY16)/AY16*100,"-")</f>
        <v>-</v>
      </c>
      <c r="BD17" s="37" t="str">
        <f t="shared" ref="BD17" si="195">IFERROR((BD16-AZ16)/AZ16*100,"-")</f>
        <v>-</v>
      </c>
      <c r="BE17" s="39" t="str">
        <f t="shared" ref="BE17" si="196">IFERROR((BE16-BA16)/BA16*100,"-")</f>
        <v>-</v>
      </c>
      <c r="BF17" s="40"/>
      <c r="BG17" s="40"/>
      <c r="BH17" s="110" t="s">
        <v>112</v>
      </c>
    </row>
    <row r="18" spans="4:60" s="119" customFormat="1" hidden="1" outlineLevel="1" x14ac:dyDescent="0.45">
      <c r="F18" s="119" t="s">
        <v>195</v>
      </c>
      <c r="L18" s="148" t="str">
        <f>Format!$E$10</f>
        <v>百万円</v>
      </c>
      <c r="M18" s="4"/>
      <c r="N18" s="120"/>
      <c r="O18" s="120"/>
      <c r="P18" s="120"/>
      <c r="Q18" s="120"/>
      <c r="R18" s="120"/>
      <c r="S18" s="120"/>
      <c r="T18" s="120"/>
      <c r="U18" s="120"/>
      <c r="V18" s="120"/>
      <c r="W18" s="120"/>
      <c r="X18" s="121"/>
      <c r="Y18" s="120"/>
      <c r="Z18" s="120"/>
      <c r="AA18" s="120"/>
      <c r="AB18" s="120"/>
      <c r="AC18" s="121"/>
      <c r="AD18" s="120"/>
      <c r="AE18" s="120"/>
      <c r="AF18" s="120"/>
      <c r="AG18" s="121"/>
      <c r="AH18" s="121" t="str">
        <f>IF(OR(AH79=0,AH79="-"),"-",AH79)</f>
        <v>-</v>
      </c>
      <c r="AI18" s="120" t="str">
        <f>IF(OR(AI79=0,AI79="-",AH79=0,AH79="-"),"-",AI79-AH79)</f>
        <v>-</v>
      </c>
      <c r="AJ18" s="120" t="str">
        <f t="shared" ref="AJ18:AJ20" si="197">IF(OR(AJ79=0,AJ79="-",AI79=0,AI79="-"),"-",AJ79-AI79)</f>
        <v>-</v>
      </c>
      <c r="AK18" s="122" t="str">
        <f t="shared" ref="AK18:AK20" si="198">IF(OR(AK79=0,AK79="-",AJ79=0,AJ79="-"),"-",AK79-AJ79)</f>
        <v>-</v>
      </c>
      <c r="AL18" s="121" t="str">
        <f>IF(OR(AL79=0,AL79="-"),"-",AL79)</f>
        <v>-</v>
      </c>
      <c r="AM18" s="120" t="str">
        <f>IF(OR(AM79=0,AM79="-",AL79=0,AL79="-"),"-",AM79-AL79)</f>
        <v>-</v>
      </c>
      <c r="AN18" s="120" t="str">
        <f t="shared" ref="AN18:AN20" si="199">IF(OR(AN79=0,AN79="-",AM79=0,AM79="-"),"-",AN79-AM79)</f>
        <v>-</v>
      </c>
      <c r="AO18" s="122" t="str">
        <f t="shared" ref="AO18:AO20" si="200">IF(OR(AO79=0,AO79="-",AN79=0,AN79="-"),"-",AO79-AN79)</f>
        <v>-</v>
      </c>
      <c r="AP18" s="121" t="str">
        <f>IF(OR(AP79=0,AP79="-"),"-",AP79)</f>
        <v>-</v>
      </c>
      <c r="AQ18" s="120" t="str">
        <f>IF(OR(AQ79=0,AQ79="-",AP79=0,AP79="-"),"-",AQ79-AP79)</f>
        <v>-</v>
      </c>
      <c r="AR18" s="120" t="str">
        <f t="shared" ref="AR18:AS18" si="201">IF(OR(AR79=0,AR79="-",AQ79=0,AQ79="-"),"-",AR79-AQ79)</f>
        <v>-</v>
      </c>
      <c r="AS18" s="122" t="str">
        <f t="shared" si="201"/>
        <v>-</v>
      </c>
      <c r="AT18" s="121" t="str">
        <f>IF(OR(AT79=0,AT79="-"),"-",AT79)</f>
        <v>-</v>
      </c>
      <c r="AU18" s="120" t="str">
        <f t="shared" ref="AU18:AW18" si="202">IF(OR(AU79=0,AU79="-",AT79=0,AT79="-"),"-",AU79-AT79)</f>
        <v>-</v>
      </c>
      <c r="AV18" s="120" t="str">
        <f t="shared" si="202"/>
        <v>-</v>
      </c>
      <c r="AW18" s="122" t="str">
        <f t="shared" si="202"/>
        <v>-</v>
      </c>
      <c r="AX18" s="121" t="str">
        <f>IF(OR(AX79=0,AX79="-"),"-",AX79)</f>
        <v>-</v>
      </c>
      <c r="AY18" s="120" t="str">
        <f t="shared" ref="AY18:BA18" si="203">IF(OR(AY79=0,AY79="-",AX79=0,AX79="-"),"-",AY79-AX79)</f>
        <v>-</v>
      </c>
      <c r="AZ18" s="120" t="str">
        <f t="shared" si="203"/>
        <v>-</v>
      </c>
      <c r="BA18" s="122" t="str">
        <f t="shared" si="203"/>
        <v>-</v>
      </c>
      <c r="BB18" s="121" t="str">
        <f>IF(OR(BB79=0,BB79="-"),"-",BB79)</f>
        <v>-</v>
      </c>
      <c r="BC18" s="120" t="str">
        <f t="shared" ref="BC18:BE18" si="204">IF(OR(BC79=0,BC79="-",BB79=0,BB79="-"),"-",BC79-BB79)</f>
        <v>-</v>
      </c>
      <c r="BD18" s="120" t="str">
        <f t="shared" si="204"/>
        <v>-</v>
      </c>
      <c r="BE18" s="122" t="str">
        <f t="shared" si="204"/>
        <v>-</v>
      </c>
      <c r="BF18" s="110"/>
      <c r="BG18" s="110"/>
      <c r="BH18" s="110" t="s">
        <v>112</v>
      </c>
    </row>
    <row r="19" spans="4:60" s="119" customFormat="1" hidden="1" outlineLevel="1" x14ac:dyDescent="0.45">
      <c r="F19" s="119" t="s">
        <v>196</v>
      </c>
      <c r="L19" s="148" t="str">
        <f>Format!$E$10</f>
        <v>百万円</v>
      </c>
      <c r="M19" s="4"/>
      <c r="N19" s="120"/>
      <c r="O19" s="120"/>
      <c r="P19" s="120"/>
      <c r="Q19" s="120"/>
      <c r="R19" s="120"/>
      <c r="S19" s="120"/>
      <c r="T19" s="120"/>
      <c r="U19" s="120"/>
      <c r="V19" s="120"/>
      <c r="W19" s="120"/>
      <c r="X19" s="121"/>
      <c r="Y19" s="120"/>
      <c r="Z19" s="120"/>
      <c r="AA19" s="120"/>
      <c r="AB19" s="120"/>
      <c r="AC19" s="121"/>
      <c r="AD19" s="120"/>
      <c r="AE19" s="120"/>
      <c r="AF19" s="120"/>
      <c r="AG19" s="121"/>
      <c r="AH19" s="121" t="str">
        <f>IF(OR(AH80=0,AH80="-"),"-",AH80)</f>
        <v>-</v>
      </c>
      <c r="AI19" s="120" t="str">
        <f>IF(OR(AI80=0,AI80="-",AH80=0,AH80="-"),"-",AI80-AH80)</f>
        <v>-</v>
      </c>
      <c r="AJ19" s="120" t="str">
        <f t="shared" si="197"/>
        <v>-</v>
      </c>
      <c r="AK19" s="122" t="str">
        <f t="shared" si="198"/>
        <v>-</v>
      </c>
      <c r="AL19" s="121" t="str">
        <f>IF(OR(AL80=0,AL80="-"),"-",AL80)</f>
        <v>-</v>
      </c>
      <c r="AM19" s="120" t="str">
        <f>IF(OR(AM80=0,AM80="-",AL80=0,AL80="-"),"-",AM80-AL80)</f>
        <v>-</v>
      </c>
      <c r="AN19" s="120" t="str">
        <f t="shared" si="199"/>
        <v>-</v>
      </c>
      <c r="AO19" s="122" t="str">
        <f t="shared" si="200"/>
        <v>-</v>
      </c>
      <c r="AP19" s="121" t="str">
        <f>IF(OR(AP80=0,AP80="-"),"-",AP80)</f>
        <v>-</v>
      </c>
      <c r="AQ19" s="120" t="str">
        <f>IF(OR(AQ80=0,AQ80="-",AP80=0,AP80="-"),"-",AQ80-AP80)</f>
        <v>-</v>
      </c>
      <c r="AR19" s="120" t="str">
        <f t="shared" ref="AR19:AS19" si="205">IF(OR(AR80=0,AR80="-",AQ80=0,AQ80="-"),"-",AR80-AQ80)</f>
        <v>-</v>
      </c>
      <c r="AS19" s="122" t="str">
        <f t="shared" si="205"/>
        <v>-</v>
      </c>
      <c r="AT19" s="121" t="str">
        <f>IF(OR(AT80=0,AT80="-"),"-",AT80)</f>
        <v>-</v>
      </c>
      <c r="AU19" s="120" t="str">
        <f t="shared" ref="AU19:AW19" si="206">IF(OR(AU80=0,AU80="-",AT80=0,AT80="-"),"-",AU80-AT80)</f>
        <v>-</v>
      </c>
      <c r="AV19" s="120" t="str">
        <f t="shared" si="206"/>
        <v>-</v>
      </c>
      <c r="AW19" s="122" t="str">
        <f t="shared" si="206"/>
        <v>-</v>
      </c>
      <c r="AX19" s="121" t="str">
        <f>IF(OR(AX80=0,AX80="-"),"-",AX80)</f>
        <v>-</v>
      </c>
      <c r="AY19" s="120" t="str">
        <f t="shared" ref="AY19:BA19" si="207">IF(OR(AY80=0,AY80="-",AX80=0,AX80="-"),"-",AY80-AX80)</f>
        <v>-</v>
      </c>
      <c r="AZ19" s="120" t="str">
        <f t="shared" si="207"/>
        <v>-</v>
      </c>
      <c r="BA19" s="122" t="str">
        <f t="shared" si="207"/>
        <v>-</v>
      </c>
      <c r="BB19" s="121" t="str">
        <f>IF(OR(BB80=0,BB80="-"),"-",BB80)</f>
        <v>-</v>
      </c>
      <c r="BC19" s="120" t="str">
        <f t="shared" ref="BC19:BE19" si="208">IF(OR(BC80=0,BC80="-",BB80=0,BB80="-"),"-",BC80-BB80)</f>
        <v>-</v>
      </c>
      <c r="BD19" s="120" t="str">
        <f t="shared" si="208"/>
        <v>-</v>
      </c>
      <c r="BE19" s="122" t="str">
        <f t="shared" si="208"/>
        <v>-</v>
      </c>
      <c r="BF19" s="110"/>
      <c r="BG19" s="110"/>
      <c r="BH19" s="110" t="s">
        <v>112</v>
      </c>
    </row>
    <row r="20" spans="4:60" s="11" customFormat="1" collapsed="1" x14ac:dyDescent="0.45">
      <c r="E20" s="11" t="s">
        <v>543</v>
      </c>
      <c r="L20" s="152" t="str">
        <f>Format!$E$10</f>
        <v>百万円</v>
      </c>
      <c r="M20" s="17"/>
      <c r="N20" s="53"/>
      <c r="O20" s="53"/>
      <c r="P20" s="53"/>
      <c r="Q20" s="53"/>
      <c r="R20" s="53"/>
      <c r="S20" s="53"/>
      <c r="T20" s="53"/>
      <c r="U20" s="53"/>
      <c r="V20" s="53"/>
      <c r="W20" s="53"/>
      <c r="X20" s="54"/>
      <c r="Y20" s="53"/>
      <c r="Z20" s="53"/>
      <c r="AA20" s="53"/>
      <c r="AB20" s="53"/>
      <c r="AC20" s="54"/>
      <c r="AD20" s="53"/>
      <c r="AE20" s="53"/>
      <c r="AF20" s="53"/>
      <c r="AG20" s="54"/>
      <c r="AH20" s="54" t="str">
        <f>IF(OR(AH81=0,AH81="-"),"-",AH81)</f>
        <v>-</v>
      </c>
      <c r="AI20" s="53" t="str">
        <f>IF(OR(AI81=0,AI81="-",AH81=0,AH81="-"),"-",AI81-AH81)</f>
        <v>-</v>
      </c>
      <c r="AJ20" s="53" t="str">
        <f t="shared" si="197"/>
        <v>-</v>
      </c>
      <c r="AK20" s="55" t="str">
        <f t="shared" si="198"/>
        <v>-</v>
      </c>
      <c r="AL20" s="54" t="str">
        <f>IF(OR(AL81=0,AL81="-"),"-",AL81)</f>
        <v>-</v>
      </c>
      <c r="AM20" s="53" t="str">
        <f>IF(OR(AM81=0,AM81="-",AL81=0,AL81="-"),"-",AM81-AL81)</f>
        <v>-</v>
      </c>
      <c r="AN20" s="53" t="str">
        <f t="shared" si="199"/>
        <v>-</v>
      </c>
      <c r="AO20" s="55" t="str">
        <f t="shared" si="200"/>
        <v>-</v>
      </c>
      <c r="AP20" s="54" t="str">
        <f>IF(OR(AP81=0,AP81="-"),"-",AP81)</f>
        <v>-</v>
      </c>
      <c r="AQ20" s="53" t="str">
        <f>IF(OR(AQ81=0,AQ81="-",AP81=0,AP81="-"),"-",AQ81-AP81)</f>
        <v>-</v>
      </c>
      <c r="AR20" s="53" t="str">
        <f t="shared" ref="AR20:AS20" si="209">IF(OR(AR81=0,AR81="-",AQ81=0,AQ81="-"),"-",AR81-AQ81)</f>
        <v>-</v>
      </c>
      <c r="AS20" s="55" t="str">
        <f t="shared" si="209"/>
        <v>-</v>
      </c>
      <c r="AT20" s="54" t="str">
        <f>IF(OR(AT81=0,AT81="-"),"-",AT81)</f>
        <v>-</v>
      </c>
      <c r="AU20" s="53" t="str">
        <f t="shared" ref="AU20:AW20" si="210">IF(OR(AU81=0,AU81="-",AT81=0,AT81="-"),"-",AU81-AT81)</f>
        <v>-</v>
      </c>
      <c r="AV20" s="53" t="str">
        <f t="shared" si="210"/>
        <v>-</v>
      </c>
      <c r="AW20" s="55" t="str">
        <f t="shared" si="210"/>
        <v>-</v>
      </c>
      <c r="AX20" s="54" t="str">
        <f>IF(OR(AX81=0,AX81="-"),"-",AX81)</f>
        <v>-</v>
      </c>
      <c r="AY20" s="53" t="str">
        <f t="shared" ref="AY20:BA20" si="211">IF(OR(AY81=0,AY81="-",AX81=0,AX81="-"),"-",AY81-AX81)</f>
        <v>-</v>
      </c>
      <c r="AZ20" s="53" t="str">
        <f t="shared" si="211"/>
        <v>-</v>
      </c>
      <c r="BA20" s="55" t="str">
        <f t="shared" si="211"/>
        <v>-</v>
      </c>
      <c r="BB20" s="54" t="str">
        <f>IF(OR(BB81=0,BB81="-"),"-",BB81)</f>
        <v>-</v>
      </c>
      <c r="BC20" s="53" t="str">
        <f t="shared" ref="BC20:BE20" si="212">IF(OR(BC81=0,BC81="-",BB81=0,BB81="-"),"-",BC81-BB81)</f>
        <v>-</v>
      </c>
      <c r="BD20" s="53" t="str">
        <f t="shared" si="212"/>
        <v>-</v>
      </c>
      <c r="BE20" s="55" t="str">
        <f t="shared" si="212"/>
        <v>-</v>
      </c>
      <c r="BF20" s="56"/>
      <c r="BG20" s="56"/>
      <c r="BH20" s="70" t="s">
        <v>112</v>
      </c>
    </row>
    <row r="21" spans="4:60" s="9" customFormat="1" x14ac:dyDescent="0.45">
      <c r="K21" s="9" t="str">
        <f>Format!$E$17</f>
        <v>YoY, %</v>
      </c>
      <c r="L21" s="151" t="s">
        <v>47</v>
      </c>
      <c r="M21" s="8"/>
      <c r="N21" s="37" t="str">
        <f>IFERROR((N20-M20)/M20*100,"-")</f>
        <v>-</v>
      </c>
      <c r="O21" s="37" t="str">
        <f>IFERROR((O20-N20)/N20*100,"-")</f>
        <v>-</v>
      </c>
      <c r="P21" s="37" t="str">
        <f t="shared" ref="P21" si="213">IFERROR((P20-O20)/O20*100,"-")</f>
        <v>-</v>
      </c>
      <c r="Q21" s="37" t="str">
        <f t="shared" ref="Q21" si="214">IFERROR((Q20-P20)/P20*100,"-")</f>
        <v>-</v>
      </c>
      <c r="R21" s="37" t="str">
        <f t="shared" ref="R21" si="215">IFERROR((R20-Q20)/Q20*100,"-")</f>
        <v>-</v>
      </c>
      <c r="S21" s="37" t="str">
        <f t="shared" ref="S21" si="216">IFERROR((S20-R20)/R20*100,"-")</f>
        <v>-</v>
      </c>
      <c r="T21" s="37" t="str">
        <f t="shared" ref="T21" si="217">IFERROR((T20-S20)/S20*100,"-")</f>
        <v>-</v>
      </c>
      <c r="U21" s="37" t="str">
        <f t="shared" ref="U21" si="218">IFERROR((U20-T20)/T20*100,"-")</f>
        <v>-</v>
      </c>
      <c r="V21" s="37" t="str">
        <f t="shared" ref="V21" si="219">IFERROR((V20-U20)/U20*100,"-")</f>
        <v>-</v>
      </c>
      <c r="W21" s="37" t="str">
        <f t="shared" ref="W21" si="220">IFERROR((W20-V20)/V20*100,"-")</f>
        <v>-</v>
      </c>
      <c r="X21" s="38" t="str">
        <f t="shared" ref="X21" si="221">IFERROR((X20-W20)/W20*100,"-")</f>
        <v>-</v>
      </c>
      <c r="Y21" s="37" t="str">
        <f t="shared" ref="Y21" si="222">IFERROR((Y20-X20)/X20*100,"-")</f>
        <v>-</v>
      </c>
      <c r="Z21" s="37" t="str">
        <f t="shared" ref="Z21" si="223">IFERROR((Z20-Y20)/Y20*100,"-")</f>
        <v>-</v>
      </c>
      <c r="AA21" s="37" t="str">
        <f t="shared" ref="AA21" si="224">IFERROR((AA20-Z20)/Z20*100,"-")</f>
        <v>-</v>
      </c>
      <c r="AB21" s="37" t="str">
        <f t="shared" ref="AB21" si="225">IFERROR((AB20-AA20)/AA20*100,"-")</f>
        <v>-</v>
      </c>
      <c r="AC21" s="38" t="str">
        <f>IFERROR((AC20-W20)/W20*100,"-")</f>
        <v>-</v>
      </c>
      <c r="AD21" s="37"/>
      <c r="AE21" s="37"/>
      <c r="AF21" s="37"/>
      <c r="AG21" s="38"/>
      <c r="AH21" s="38" t="str">
        <f t="shared" ref="AH21" si="226">IFERROR((AH20-AD20)/AD20*100,"-")</f>
        <v>-</v>
      </c>
      <c r="AI21" s="37" t="str">
        <f t="shared" ref="AI21" si="227">IFERROR((AI20-AE20)/AE20*100,"-")</f>
        <v>-</v>
      </c>
      <c r="AJ21" s="37" t="str">
        <f t="shared" ref="AJ21" si="228">IFERROR((AJ20-AF20)/AF20*100,"-")</f>
        <v>-</v>
      </c>
      <c r="AK21" s="39" t="str">
        <f t="shared" ref="AK21" si="229">IFERROR((AK20-AG20)/AG20*100,"-")</f>
        <v>-</v>
      </c>
      <c r="AL21" s="38" t="str">
        <f t="shared" ref="AL21" si="230">IFERROR((AL20-AH20)/AH20*100,"-")</f>
        <v>-</v>
      </c>
      <c r="AM21" s="37" t="str">
        <f t="shared" ref="AM21" si="231">IFERROR((AM20-AI20)/AI20*100,"-")</f>
        <v>-</v>
      </c>
      <c r="AN21" s="37" t="str">
        <f t="shared" ref="AN21" si="232">IFERROR((AN20-AJ20)/AJ20*100,"-")</f>
        <v>-</v>
      </c>
      <c r="AO21" s="39" t="str">
        <f t="shared" ref="AO21" si="233">IFERROR((AO20-AK20)/AK20*100,"-")</f>
        <v>-</v>
      </c>
      <c r="AP21" s="38" t="str">
        <f t="shared" ref="AP21" si="234">IFERROR((AP20-AL20)/AL20*100,"-")</f>
        <v>-</v>
      </c>
      <c r="AQ21" s="37" t="str">
        <f t="shared" ref="AQ21" si="235">IFERROR((AQ20-AM20)/AM20*100,"-")</f>
        <v>-</v>
      </c>
      <c r="AR21" s="37" t="str">
        <f t="shared" ref="AR21" si="236">IFERROR((AR20-AN20)/AN20*100,"-")</f>
        <v>-</v>
      </c>
      <c r="AS21" s="39" t="str">
        <f t="shared" ref="AS21" si="237">IFERROR((AS20-AO20)/AO20*100,"-")</f>
        <v>-</v>
      </c>
      <c r="AT21" s="38" t="str">
        <f t="shared" ref="AT21" si="238">IFERROR((AT20-AP20)/AP20*100,"-")</f>
        <v>-</v>
      </c>
      <c r="AU21" s="37" t="str">
        <f t="shared" ref="AU21" si="239">IFERROR((AU20-AQ20)/AQ20*100,"-")</f>
        <v>-</v>
      </c>
      <c r="AV21" s="37" t="str">
        <f t="shared" ref="AV21" si="240">IFERROR((AV20-AR20)/AR20*100,"-")</f>
        <v>-</v>
      </c>
      <c r="AW21" s="39" t="str">
        <f t="shared" ref="AW21" si="241">IFERROR((AW20-AS20)/AS20*100,"-")</f>
        <v>-</v>
      </c>
      <c r="AX21" s="38" t="str">
        <f t="shared" ref="AX21" si="242">IFERROR((AX20-AT20)/AT20*100,"-")</f>
        <v>-</v>
      </c>
      <c r="AY21" s="37" t="str">
        <f t="shared" ref="AY21" si="243">IFERROR((AY20-AU20)/AU20*100,"-")</f>
        <v>-</v>
      </c>
      <c r="AZ21" s="37" t="str">
        <f t="shared" ref="AZ21" si="244">IFERROR((AZ20-AV20)/AV20*100,"-")</f>
        <v>-</v>
      </c>
      <c r="BA21" s="39" t="str">
        <f t="shared" ref="BA21" si="245">IFERROR((BA20-AW20)/AW20*100,"-")</f>
        <v>-</v>
      </c>
      <c r="BB21" s="38" t="str">
        <f t="shared" ref="BB21" si="246">IFERROR((BB20-AX20)/AX20*100,"-")</f>
        <v>-</v>
      </c>
      <c r="BC21" s="37" t="str">
        <f t="shared" ref="BC21" si="247">IFERROR((BC20-AY20)/AY20*100,"-")</f>
        <v>-</v>
      </c>
      <c r="BD21" s="37" t="str">
        <f t="shared" ref="BD21" si="248">IFERROR((BD20-AZ20)/AZ20*100,"-")</f>
        <v>-</v>
      </c>
      <c r="BE21" s="39" t="str">
        <f t="shared" ref="BE21" si="249">IFERROR((BE20-BA20)/BA20*100,"-")</f>
        <v>-</v>
      </c>
      <c r="BF21" s="40"/>
      <c r="BG21" s="40"/>
      <c r="BH21" s="110" t="s">
        <v>112</v>
      </c>
    </row>
    <row r="22" spans="4:60" x14ac:dyDescent="0.45">
      <c r="G22" s="1" t="s">
        <v>198</v>
      </c>
      <c r="BA22" s="26"/>
      <c r="BH22" s="67" t="s">
        <v>112</v>
      </c>
    </row>
    <row r="23" spans="4:60" s="9" customFormat="1" x14ac:dyDescent="0.45">
      <c r="K23" s="9" t="str">
        <f>Format!$E$17</f>
        <v>YoY, %</v>
      </c>
      <c r="L23" s="151" t="s">
        <v>47</v>
      </c>
      <c r="M23" s="8"/>
      <c r="N23" s="37" t="str">
        <f>IFERROR((N22-M22)/M22*100,"-")</f>
        <v>-</v>
      </c>
      <c r="O23" s="37" t="str">
        <f>IFERROR((O22-N22)/N22*100,"-")</f>
        <v>-</v>
      </c>
      <c r="P23" s="37" t="str">
        <f t="shared" ref="P23" si="250">IFERROR((P22-O22)/O22*100,"-")</f>
        <v>-</v>
      </c>
      <c r="Q23" s="37" t="str">
        <f t="shared" ref="Q23" si="251">IFERROR((Q22-P22)/P22*100,"-")</f>
        <v>-</v>
      </c>
      <c r="R23" s="37" t="str">
        <f t="shared" ref="R23" si="252">IFERROR((R22-Q22)/Q22*100,"-")</f>
        <v>-</v>
      </c>
      <c r="S23" s="37" t="str">
        <f t="shared" ref="S23" si="253">IFERROR((S22-R22)/R22*100,"-")</f>
        <v>-</v>
      </c>
      <c r="T23" s="37" t="str">
        <f t="shared" ref="T23" si="254">IFERROR((T22-S22)/S22*100,"-")</f>
        <v>-</v>
      </c>
      <c r="U23" s="37" t="str">
        <f t="shared" ref="U23" si="255">IFERROR((U22-T22)/T22*100,"-")</f>
        <v>-</v>
      </c>
      <c r="V23" s="37" t="str">
        <f t="shared" ref="V23" si="256">IFERROR((V22-U22)/U22*100,"-")</f>
        <v>-</v>
      </c>
      <c r="W23" s="37" t="str">
        <f t="shared" ref="W23" si="257">IFERROR((W22-V22)/V22*100,"-")</f>
        <v>-</v>
      </c>
      <c r="X23" s="38" t="str">
        <f t="shared" ref="X23" si="258">IFERROR((X22-W22)/W22*100,"-")</f>
        <v>-</v>
      </c>
      <c r="Y23" s="37" t="str">
        <f t="shared" ref="Y23" si="259">IFERROR((Y22-X22)/X22*100,"-")</f>
        <v>-</v>
      </c>
      <c r="Z23" s="37" t="str">
        <f t="shared" ref="Z23" si="260">IFERROR((Z22-Y22)/Y22*100,"-")</f>
        <v>-</v>
      </c>
      <c r="AA23" s="37" t="str">
        <f t="shared" ref="AA23" si="261">IFERROR((AA22-Z22)/Z22*100,"-")</f>
        <v>-</v>
      </c>
      <c r="AB23" s="37" t="str">
        <f t="shared" ref="AB23" si="262">IFERROR((AB22-AA22)/AA22*100,"-")</f>
        <v>-</v>
      </c>
      <c r="AC23" s="38" t="str">
        <f>IFERROR((AC22-W22)/W22*100,"-")</f>
        <v>-</v>
      </c>
      <c r="AD23" s="37"/>
      <c r="AE23" s="37"/>
      <c r="AF23" s="37"/>
      <c r="AG23" s="38"/>
      <c r="AH23" s="38" t="str">
        <f t="shared" ref="AH23" si="263">IFERROR((AH22-AD22)/AD22*100,"-")</f>
        <v>-</v>
      </c>
      <c r="AI23" s="37" t="str">
        <f t="shared" ref="AI23" si="264">IFERROR((AI22-AE22)/AE22*100,"-")</f>
        <v>-</v>
      </c>
      <c r="AJ23" s="37" t="str">
        <f t="shared" ref="AJ23" si="265">IFERROR((AJ22-AF22)/AF22*100,"-")</f>
        <v>-</v>
      </c>
      <c r="AK23" s="39" t="str">
        <f t="shared" ref="AK23" si="266">IFERROR((AK22-AG22)/AG22*100,"-")</f>
        <v>-</v>
      </c>
      <c r="AL23" s="38" t="str">
        <f t="shared" ref="AL23" si="267">IFERROR((AL22-AH22)/AH22*100,"-")</f>
        <v>-</v>
      </c>
      <c r="AM23" s="37" t="str">
        <f t="shared" ref="AM23" si="268">IFERROR((AM22-AI22)/AI22*100,"-")</f>
        <v>-</v>
      </c>
      <c r="AN23" s="37" t="str">
        <f t="shared" ref="AN23" si="269">IFERROR((AN22-AJ22)/AJ22*100,"-")</f>
        <v>-</v>
      </c>
      <c r="AO23" s="39" t="str">
        <f t="shared" ref="AO23" si="270">IFERROR((AO22-AK22)/AK22*100,"-")</f>
        <v>-</v>
      </c>
      <c r="AP23" s="38" t="str">
        <f t="shared" ref="AP23" si="271">IFERROR((AP22-AL22)/AL22*100,"-")</f>
        <v>-</v>
      </c>
      <c r="AQ23" s="37" t="str">
        <f t="shared" ref="AQ23" si="272">IFERROR((AQ22-AM22)/AM22*100,"-")</f>
        <v>-</v>
      </c>
      <c r="AR23" s="37" t="str">
        <f t="shared" ref="AR23" si="273">IFERROR((AR22-AN22)/AN22*100,"-")</f>
        <v>-</v>
      </c>
      <c r="AS23" s="39" t="str">
        <f t="shared" ref="AS23" si="274">IFERROR((AS22-AO22)/AO22*100,"-")</f>
        <v>-</v>
      </c>
      <c r="AT23" s="38" t="str">
        <f t="shared" ref="AT23" si="275">IFERROR((AT22-AP22)/AP22*100,"-")</f>
        <v>-</v>
      </c>
      <c r="AU23" s="37" t="str">
        <f t="shared" ref="AU23" si="276">IFERROR((AU22-AQ22)/AQ22*100,"-")</f>
        <v>-</v>
      </c>
      <c r="AV23" s="37" t="str">
        <f t="shared" ref="AV23" si="277">IFERROR((AV22-AR22)/AR22*100,"-")</f>
        <v>-</v>
      </c>
      <c r="AW23" s="39" t="str">
        <f t="shared" ref="AW23" si="278">IFERROR((AW22-AS22)/AS22*100,"-")</f>
        <v>-</v>
      </c>
      <c r="AX23" s="38" t="str">
        <f t="shared" ref="AX23" si="279">IFERROR((AX22-AT22)/AT22*100,"-")</f>
        <v>-</v>
      </c>
      <c r="AY23" s="37" t="str">
        <f t="shared" ref="AY23" si="280">IFERROR((AY22-AU22)/AU22*100,"-")</f>
        <v>-</v>
      </c>
      <c r="AZ23" s="37" t="str">
        <f t="shared" ref="AZ23" si="281">IFERROR((AZ22-AV22)/AV22*100,"-")</f>
        <v>-</v>
      </c>
      <c r="BA23" s="39" t="str">
        <f t="shared" ref="BA23" si="282">IFERROR((BA22-AW22)/AW22*100,"-")</f>
        <v>-</v>
      </c>
      <c r="BB23" s="38" t="str">
        <f t="shared" ref="BB23" si="283">IFERROR((BB22-AX22)/AX22*100,"-")</f>
        <v>-</v>
      </c>
      <c r="BC23" s="37" t="str">
        <f t="shared" ref="BC23" si="284">IFERROR((BC22-AY22)/AY22*100,"-")</f>
        <v>-</v>
      </c>
      <c r="BD23" s="37" t="str">
        <f t="shared" ref="BD23" si="285">IFERROR((BD22-AZ22)/AZ22*100,"-")</f>
        <v>-</v>
      </c>
      <c r="BE23" s="39" t="str">
        <f t="shared" ref="BE23" si="286">IFERROR((BE22-BA22)/BA22*100,"-")</f>
        <v>-</v>
      </c>
      <c r="BF23" s="40"/>
      <c r="BG23" s="40"/>
      <c r="BH23" s="110" t="s">
        <v>112</v>
      </c>
    </row>
    <row r="24" spans="4:60" x14ac:dyDescent="0.45">
      <c r="G24" s="1" t="s">
        <v>199</v>
      </c>
      <c r="AH24" s="25" t="str">
        <f>IF(OR(AH85=0,AH85="-"),"-",AH85)</f>
        <v>-</v>
      </c>
      <c r="AI24" s="24" t="str">
        <f>IF(OR(AI85=0,AI85="-",AH85=0,AH85="-"),"-",AI85-AH85)</f>
        <v>-</v>
      </c>
      <c r="AJ24" s="24" t="str">
        <f>IF(OR(AJ85=0,AJ85="-",AI85=0,AI85="-"),"-",AJ85-AI85)</f>
        <v>-</v>
      </c>
      <c r="AK24" s="26" t="str">
        <f>IF(OR(AK85=0,AK85="-",AJ85=0,AJ85="-"),"-",AK85-AJ85)</f>
        <v>-</v>
      </c>
      <c r="AL24" s="25" t="str">
        <f>IF(OR(AL85=0,AL85="-"),"-",AL85)</f>
        <v>-</v>
      </c>
      <c r="AM24" s="24" t="str">
        <f>IF(OR(AM85=0,AM85="-",AL85=0,AL85="-"),"-",AM85-AL85)</f>
        <v>-</v>
      </c>
      <c r="AN24" s="24" t="str">
        <f>IF(OR(AN85=0,AN85="-",AM85=0,AM85="-"),"-",AN85-AM85)</f>
        <v>-</v>
      </c>
      <c r="AO24" s="26" t="str">
        <f>IF(OR(AO85=0,AO85="-",AN85=0,AN85="-"),"-",AO85-AN85)</f>
        <v>-</v>
      </c>
      <c r="AP24" s="25" t="str">
        <f>IF(OR(AP85=0,AP85="-"),"-",AP85)</f>
        <v>-</v>
      </c>
      <c r="AQ24" s="24" t="str">
        <f>IF(OR(AQ85=0,AQ85="-",AP85=0,AP85="-"),"-",AQ85-AP85)</f>
        <v>-</v>
      </c>
      <c r="AR24" s="24" t="str">
        <f t="shared" ref="AR24:AS24" si="287">IF(OR(AR85=0,AR85="-",AQ85=0,AQ85="-"),"-",AR85-AQ85)</f>
        <v>-</v>
      </c>
      <c r="AS24" s="26" t="str">
        <f t="shared" si="287"/>
        <v>-</v>
      </c>
      <c r="AT24" s="25" t="str">
        <f>IF(OR(AT85=0,AT85="-"),"-",AT85)</f>
        <v>-</v>
      </c>
      <c r="AU24" s="24" t="str">
        <f t="shared" ref="AU24:AW24" si="288">IF(OR(AU85=0,AU85="-",AT85=0,AT85="-"),"-",AU85-AT85)</f>
        <v>-</v>
      </c>
      <c r="AV24" s="24" t="str">
        <f t="shared" si="288"/>
        <v>-</v>
      </c>
      <c r="AW24" s="26" t="str">
        <f t="shared" si="288"/>
        <v>-</v>
      </c>
      <c r="AX24" s="25" t="str">
        <f>IF(OR(AX85=0,AX85="-"),"-",AX85)</f>
        <v>-</v>
      </c>
      <c r="AY24" s="24" t="str">
        <f t="shared" ref="AY24:BA24" si="289">IF(OR(AY85=0,AY85="-",AX85=0,AX85="-"),"-",AY85-AX85)</f>
        <v>-</v>
      </c>
      <c r="AZ24" s="24" t="str">
        <f t="shared" si="289"/>
        <v>-</v>
      </c>
      <c r="BA24" s="26" t="str">
        <f t="shared" si="289"/>
        <v>-</v>
      </c>
      <c r="BB24" s="25" t="str">
        <f>IF(OR(BB85=0,BB85="-"),"-",BB85)</f>
        <v>-</v>
      </c>
      <c r="BC24" s="24" t="str">
        <f t="shared" ref="BC24:BE24" si="290">IF(OR(BC85=0,BC85="-",BB85=0,BB85="-"),"-",BC85-BB85)</f>
        <v>-</v>
      </c>
      <c r="BD24" s="24" t="str">
        <f t="shared" si="290"/>
        <v>-</v>
      </c>
      <c r="BE24" s="26" t="str">
        <f t="shared" si="290"/>
        <v>-</v>
      </c>
      <c r="BH24" s="67" t="s">
        <v>112</v>
      </c>
    </row>
    <row r="25" spans="4:60" s="9" customFormat="1" x14ac:dyDescent="0.45">
      <c r="K25" s="9" t="str">
        <f>Format!$E$17</f>
        <v>YoY, %</v>
      </c>
      <c r="L25" s="151" t="s">
        <v>47</v>
      </c>
      <c r="M25" s="8"/>
      <c r="N25" s="37" t="str">
        <f>IFERROR((N24-M24)/M24*100,"-")</f>
        <v>-</v>
      </c>
      <c r="O25" s="37" t="str">
        <f>IFERROR((O24-N24)/N24*100,"-")</f>
        <v>-</v>
      </c>
      <c r="P25" s="37" t="str">
        <f t="shared" ref="P25" si="291">IFERROR((P24-O24)/O24*100,"-")</f>
        <v>-</v>
      </c>
      <c r="Q25" s="37" t="str">
        <f t="shared" ref="Q25" si="292">IFERROR((Q24-P24)/P24*100,"-")</f>
        <v>-</v>
      </c>
      <c r="R25" s="37" t="str">
        <f t="shared" ref="R25" si="293">IFERROR((R24-Q24)/Q24*100,"-")</f>
        <v>-</v>
      </c>
      <c r="S25" s="37" t="str">
        <f t="shared" ref="S25" si="294">IFERROR((S24-R24)/R24*100,"-")</f>
        <v>-</v>
      </c>
      <c r="T25" s="37" t="str">
        <f t="shared" ref="T25" si="295">IFERROR((T24-S24)/S24*100,"-")</f>
        <v>-</v>
      </c>
      <c r="U25" s="37" t="str">
        <f t="shared" ref="U25" si="296">IFERROR((U24-T24)/T24*100,"-")</f>
        <v>-</v>
      </c>
      <c r="V25" s="37" t="str">
        <f t="shared" ref="V25" si="297">IFERROR((V24-U24)/U24*100,"-")</f>
        <v>-</v>
      </c>
      <c r="W25" s="37" t="str">
        <f t="shared" ref="W25" si="298">IFERROR((W24-V24)/V24*100,"-")</f>
        <v>-</v>
      </c>
      <c r="X25" s="38" t="str">
        <f t="shared" ref="X25" si="299">IFERROR((X24-W24)/W24*100,"-")</f>
        <v>-</v>
      </c>
      <c r="Y25" s="37" t="str">
        <f t="shared" ref="Y25" si="300">IFERROR((Y24-X24)/X24*100,"-")</f>
        <v>-</v>
      </c>
      <c r="Z25" s="37" t="str">
        <f t="shared" ref="Z25" si="301">IFERROR((Z24-Y24)/Y24*100,"-")</f>
        <v>-</v>
      </c>
      <c r="AA25" s="37" t="str">
        <f t="shared" ref="AA25" si="302">IFERROR((AA24-Z24)/Z24*100,"-")</f>
        <v>-</v>
      </c>
      <c r="AB25" s="37" t="str">
        <f t="shared" ref="AB25" si="303">IFERROR((AB24-AA24)/AA24*100,"-")</f>
        <v>-</v>
      </c>
      <c r="AC25" s="38" t="str">
        <f>IFERROR((AC24-W24)/W24*100,"-")</f>
        <v>-</v>
      </c>
      <c r="AD25" s="37"/>
      <c r="AE25" s="37"/>
      <c r="AF25" s="37"/>
      <c r="AG25" s="38"/>
      <c r="AH25" s="38" t="str">
        <f t="shared" ref="AH25" si="304">IFERROR((AH24-AD24)/AD24*100,"-")</f>
        <v>-</v>
      </c>
      <c r="AI25" s="37" t="str">
        <f t="shared" ref="AI25" si="305">IFERROR((AI24-AE24)/AE24*100,"-")</f>
        <v>-</v>
      </c>
      <c r="AJ25" s="37" t="str">
        <f t="shared" ref="AJ25" si="306">IFERROR((AJ24-AF24)/AF24*100,"-")</f>
        <v>-</v>
      </c>
      <c r="AK25" s="39" t="str">
        <f t="shared" ref="AK25" si="307">IFERROR((AK24-AG24)/AG24*100,"-")</f>
        <v>-</v>
      </c>
      <c r="AL25" s="38" t="str">
        <f t="shared" ref="AL25" si="308">IFERROR((AL24-AH24)/AH24*100,"-")</f>
        <v>-</v>
      </c>
      <c r="AM25" s="37" t="str">
        <f t="shared" ref="AM25" si="309">IFERROR((AM24-AI24)/AI24*100,"-")</f>
        <v>-</v>
      </c>
      <c r="AN25" s="37" t="str">
        <f t="shared" ref="AN25" si="310">IFERROR((AN24-AJ24)/AJ24*100,"-")</f>
        <v>-</v>
      </c>
      <c r="AO25" s="39" t="str">
        <f t="shared" ref="AO25" si="311">IFERROR((AO24-AK24)/AK24*100,"-")</f>
        <v>-</v>
      </c>
      <c r="AP25" s="38" t="str">
        <f t="shared" ref="AP25" si="312">IFERROR((AP24-AL24)/AL24*100,"-")</f>
        <v>-</v>
      </c>
      <c r="AQ25" s="37" t="str">
        <f t="shared" ref="AQ25" si="313">IFERROR((AQ24-AM24)/AM24*100,"-")</f>
        <v>-</v>
      </c>
      <c r="AR25" s="37" t="str">
        <f t="shared" ref="AR25" si="314">IFERROR((AR24-AN24)/AN24*100,"-")</f>
        <v>-</v>
      </c>
      <c r="AS25" s="39" t="str">
        <f t="shared" ref="AS25" si="315">IFERROR((AS24-AO24)/AO24*100,"-")</f>
        <v>-</v>
      </c>
      <c r="AT25" s="38" t="str">
        <f t="shared" ref="AT25" si="316">IFERROR((AT24-AP24)/AP24*100,"-")</f>
        <v>-</v>
      </c>
      <c r="AU25" s="37" t="str">
        <f t="shared" ref="AU25" si="317">IFERROR((AU24-AQ24)/AQ24*100,"-")</f>
        <v>-</v>
      </c>
      <c r="AV25" s="37" t="str">
        <f t="shared" ref="AV25" si="318">IFERROR((AV24-AR24)/AR24*100,"-")</f>
        <v>-</v>
      </c>
      <c r="AW25" s="39" t="str">
        <f t="shared" ref="AW25" si="319">IFERROR((AW24-AS24)/AS24*100,"-")</f>
        <v>-</v>
      </c>
      <c r="AX25" s="38" t="str">
        <f t="shared" ref="AX25" si="320">IFERROR((AX24-AT24)/AT24*100,"-")</f>
        <v>-</v>
      </c>
      <c r="AY25" s="37" t="str">
        <f t="shared" ref="AY25" si="321">IFERROR((AY24-AU24)/AU24*100,"-")</f>
        <v>-</v>
      </c>
      <c r="AZ25" s="37" t="str">
        <f t="shared" ref="AZ25" si="322">IFERROR((AZ24-AV24)/AV24*100,"-")</f>
        <v>-</v>
      </c>
      <c r="BA25" s="39" t="str">
        <f t="shared" ref="BA25" si="323">IFERROR((BA24-AW24)/AW24*100,"-")</f>
        <v>-</v>
      </c>
      <c r="BB25" s="38" t="str">
        <f t="shared" ref="BB25" si="324">IFERROR((BB24-AX24)/AX24*100,"-")</f>
        <v>-</v>
      </c>
      <c r="BC25" s="37" t="str">
        <f t="shared" ref="BC25" si="325">IFERROR((BC24-AY24)/AY24*100,"-")</f>
        <v>-</v>
      </c>
      <c r="BD25" s="37" t="str">
        <f t="shared" ref="BD25" si="326">IFERROR((BD24-AZ24)/AZ24*100,"-")</f>
        <v>-</v>
      </c>
      <c r="BE25" s="39" t="str">
        <f t="shared" ref="BE25" si="327">IFERROR((BE24-BA24)/BA24*100,"-")</f>
        <v>-</v>
      </c>
      <c r="BF25" s="40"/>
      <c r="BG25" s="40"/>
      <c r="BH25" s="110" t="s">
        <v>112</v>
      </c>
    </row>
    <row r="26" spans="4:60" s="119" customFormat="1" hidden="1" outlineLevel="1" x14ac:dyDescent="0.45">
      <c r="F26" s="119" t="s">
        <v>195</v>
      </c>
      <c r="L26" s="148" t="str">
        <f>Format!$E$10</f>
        <v>百万円</v>
      </c>
      <c r="M26" s="4"/>
      <c r="N26" s="120"/>
      <c r="O26" s="120"/>
      <c r="P26" s="120"/>
      <c r="Q26" s="120"/>
      <c r="R26" s="120"/>
      <c r="S26" s="120"/>
      <c r="T26" s="120"/>
      <c r="U26" s="120"/>
      <c r="V26" s="120"/>
      <c r="W26" s="120"/>
      <c r="X26" s="121"/>
      <c r="Y26" s="120"/>
      <c r="Z26" s="120"/>
      <c r="AA26" s="120"/>
      <c r="AB26" s="120"/>
      <c r="AC26" s="121"/>
      <c r="AD26" s="120"/>
      <c r="AE26" s="120"/>
      <c r="AF26" s="120"/>
      <c r="AG26" s="121"/>
      <c r="AH26" s="121" t="str">
        <f t="shared" ref="AH26:AH28" si="328">IF(OR(AH87=0,AH87="-"),"-",AH87)</f>
        <v>-</v>
      </c>
      <c r="AI26" s="120" t="str">
        <f t="shared" ref="AI26:AI28" si="329">IF(OR(AI87=0,AI87="-",AH87=0,AH87="-"),"-",AI87-AH87)</f>
        <v>-</v>
      </c>
      <c r="AJ26" s="120" t="str">
        <f t="shared" ref="AJ26:AJ29" si="330">IF(OR(AJ87=0,AJ87="-",AI87=0,AI87="-"),"-",AJ87-AI87)</f>
        <v>-</v>
      </c>
      <c r="AK26" s="122" t="str">
        <f t="shared" ref="AK26:AK29" si="331">IF(OR(AK87=0,AK87="-",AJ87=0,AJ87="-"),"-",AK87-AJ87)</f>
        <v>-</v>
      </c>
      <c r="AL26" s="121" t="str">
        <f t="shared" ref="AL26:AL28" si="332">IF(OR(AL87=0,AL87="-"),"-",AL87)</f>
        <v>-</v>
      </c>
      <c r="AM26" s="120" t="str">
        <f t="shared" ref="AM26:AM28" si="333">IF(OR(AM87=0,AM87="-",AL87=0,AL87="-"),"-",AM87-AL87)</f>
        <v>-</v>
      </c>
      <c r="AN26" s="120" t="str">
        <f t="shared" ref="AN26:AN29" si="334">IF(OR(AN87=0,AN87="-",AM87=0,AM87="-"),"-",AN87-AM87)</f>
        <v>-</v>
      </c>
      <c r="AO26" s="122" t="str">
        <f t="shared" ref="AO26:AO29" si="335">IF(OR(AO87=0,AO87="-",AN87=0,AN87="-"),"-",AO87-AN87)</f>
        <v>-</v>
      </c>
      <c r="AP26" s="121" t="str">
        <f t="shared" ref="AP26:AP28" si="336">IF(OR(AP87=0,AP87="-"),"-",AP87)</f>
        <v>-</v>
      </c>
      <c r="AQ26" s="120" t="str">
        <f t="shared" ref="AQ26:AQ28" si="337">IF(OR(AQ87=0,AQ87="-",AP87=0,AP87="-"),"-",AQ87-AP87)</f>
        <v>-</v>
      </c>
      <c r="AR26" s="120" t="str">
        <f t="shared" ref="AR26:AS26" si="338">IF(OR(AR87=0,AR87="-",AQ87=0,AQ87="-"),"-",AR87-AQ87)</f>
        <v>-</v>
      </c>
      <c r="AS26" s="122" t="str">
        <f t="shared" si="338"/>
        <v>-</v>
      </c>
      <c r="AT26" s="121" t="str">
        <f t="shared" ref="AT26:AT28" si="339">IF(OR(AT87=0,AT87="-"),"-",AT87)</f>
        <v>-</v>
      </c>
      <c r="AU26" s="120" t="str">
        <f t="shared" ref="AU26:AW26" si="340">IF(OR(AU87=0,AU87="-",AT87=0,AT87="-"),"-",AU87-AT87)</f>
        <v>-</v>
      </c>
      <c r="AV26" s="120" t="str">
        <f t="shared" si="340"/>
        <v>-</v>
      </c>
      <c r="AW26" s="122" t="str">
        <f t="shared" si="340"/>
        <v>-</v>
      </c>
      <c r="AX26" s="121" t="str">
        <f t="shared" ref="AX26:AX28" si="341">IF(OR(AX87=0,AX87="-"),"-",AX87)</f>
        <v>-</v>
      </c>
      <c r="AY26" s="120" t="str">
        <f t="shared" ref="AY26:BA26" si="342">IF(OR(AY87=0,AY87="-",AX87=0,AX87="-"),"-",AY87-AX87)</f>
        <v>-</v>
      </c>
      <c r="AZ26" s="120" t="str">
        <f t="shared" si="342"/>
        <v>-</v>
      </c>
      <c r="BA26" s="122" t="str">
        <f t="shared" si="342"/>
        <v>-</v>
      </c>
      <c r="BB26" s="121" t="str">
        <f t="shared" ref="BB26:BB28" si="343">IF(OR(BB87=0,BB87="-"),"-",BB87)</f>
        <v>-</v>
      </c>
      <c r="BC26" s="120" t="str">
        <f t="shared" ref="BC26:BE26" si="344">IF(OR(BC87=0,BC87="-",BB87=0,BB87="-"),"-",BC87-BB87)</f>
        <v>-</v>
      </c>
      <c r="BD26" s="120" t="str">
        <f t="shared" si="344"/>
        <v>-</v>
      </c>
      <c r="BE26" s="122" t="str">
        <f t="shared" si="344"/>
        <v>-</v>
      </c>
      <c r="BF26" s="110"/>
      <c r="BG26" s="110"/>
      <c r="BH26" s="110" t="s">
        <v>112</v>
      </c>
    </row>
    <row r="27" spans="4:60" s="119" customFormat="1" hidden="1" outlineLevel="1" x14ac:dyDescent="0.45">
      <c r="F27" s="119" t="s">
        <v>196</v>
      </c>
      <c r="L27" s="148" t="str">
        <f>Format!$E$10</f>
        <v>百万円</v>
      </c>
      <c r="M27" s="4"/>
      <c r="N27" s="120"/>
      <c r="O27" s="120"/>
      <c r="P27" s="120"/>
      <c r="Q27" s="120"/>
      <c r="R27" s="120"/>
      <c r="S27" s="120"/>
      <c r="T27" s="120"/>
      <c r="U27" s="120"/>
      <c r="V27" s="120"/>
      <c r="W27" s="120"/>
      <c r="X27" s="121"/>
      <c r="Y27" s="120"/>
      <c r="Z27" s="120"/>
      <c r="AA27" s="120"/>
      <c r="AB27" s="120"/>
      <c r="AC27" s="121"/>
      <c r="AD27" s="120"/>
      <c r="AE27" s="120"/>
      <c r="AF27" s="120"/>
      <c r="AG27" s="121"/>
      <c r="AH27" s="121" t="str">
        <f t="shared" si="328"/>
        <v>-</v>
      </c>
      <c r="AI27" s="120" t="str">
        <f t="shared" si="329"/>
        <v>-</v>
      </c>
      <c r="AJ27" s="120" t="str">
        <f t="shared" si="330"/>
        <v>-</v>
      </c>
      <c r="AK27" s="122" t="str">
        <f t="shared" si="331"/>
        <v>-</v>
      </c>
      <c r="AL27" s="121" t="str">
        <f t="shared" si="332"/>
        <v>-</v>
      </c>
      <c r="AM27" s="120" t="str">
        <f t="shared" si="333"/>
        <v>-</v>
      </c>
      <c r="AN27" s="120" t="str">
        <f t="shared" si="334"/>
        <v>-</v>
      </c>
      <c r="AO27" s="122" t="str">
        <f t="shared" si="335"/>
        <v>-</v>
      </c>
      <c r="AP27" s="121" t="str">
        <f t="shared" si="336"/>
        <v>-</v>
      </c>
      <c r="AQ27" s="120" t="str">
        <f t="shared" si="337"/>
        <v>-</v>
      </c>
      <c r="AR27" s="120" t="str">
        <f t="shared" ref="AR27:AS27" si="345">IF(OR(AR88=0,AR88="-",AQ88=0,AQ88="-"),"-",AR88-AQ88)</f>
        <v>-</v>
      </c>
      <c r="AS27" s="122" t="str">
        <f t="shared" si="345"/>
        <v>-</v>
      </c>
      <c r="AT27" s="121" t="str">
        <f t="shared" si="339"/>
        <v>-</v>
      </c>
      <c r="AU27" s="120" t="str">
        <f t="shared" ref="AU27:AW27" si="346">IF(OR(AU88=0,AU88="-",AT88=0,AT88="-"),"-",AU88-AT88)</f>
        <v>-</v>
      </c>
      <c r="AV27" s="120" t="str">
        <f t="shared" si="346"/>
        <v>-</v>
      </c>
      <c r="AW27" s="122" t="str">
        <f t="shared" si="346"/>
        <v>-</v>
      </c>
      <c r="AX27" s="121" t="str">
        <f t="shared" si="341"/>
        <v>-</v>
      </c>
      <c r="AY27" s="120" t="str">
        <f t="shared" ref="AY27:BA27" si="347">IF(OR(AY88=0,AY88="-",AX88=0,AX88="-"),"-",AY88-AX88)</f>
        <v>-</v>
      </c>
      <c r="AZ27" s="120" t="str">
        <f t="shared" si="347"/>
        <v>-</v>
      </c>
      <c r="BA27" s="122" t="str">
        <f t="shared" si="347"/>
        <v>-</v>
      </c>
      <c r="BB27" s="121" t="str">
        <f t="shared" si="343"/>
        <v>-</v>
      </c>
      <c r="BC27" s="120" t="str">
        <f t="shared" ref="BC27:BE27" si="348">IF(OR(BC88=0,BC88="-",BB88=0,BB88="-"),"-",BC88-BB88)</f>
        <v>-</v>
      </c>
      <c r="BD27" s="120" t="str">
        <f t="shared" si="348"/>
        <v>-</v>
      </c>
      <c r="BE27" s="122" t="str">
        <f t="shared" si="348"/>
        <v>-</v>
      </c>
      <c r="BF27" s="110"/>
      <c r="BG27" s="110"/>
      <c r="BH27" s="110" t="s">
        <v>112</v>
      </c>
    </row>
    <row r="28" spans="4:60" s="11" customFormat="1" collapsed="1" x14ac:dyDescent="0.45">
      <c r="E28" s="11" t="s">
        <v>197</v>
      </c>
      <c r="L28" s="152" t="str">
        <f>Format!$E$10</f>
        <v>百万円</v>
      </c>
      <c r="M28" s="17"/>
      <c r="N28" s="53"/>
      <c r="O28" s="53"/>
      <c r="P28" s="53"/>
      <c r="Q28" s="53"/>
      <c r="R28" s="53"/>
      <c r="S28" s="53"/>
      <c r="T28" s="53"/>
      <c r="U28" s="53"/>
      <c r="V28" s="53"/>
      <c r="W28" s="53"/>
      <c r="X28" s="54"/>
      <c r="Y28" s="53"/>
      <c r="Z28" s="53"/>
      <c r="AA28" s="53"/>
      <c r="AB28" s="53"/>
      <c r="AC28" s="54"/>
      <c r="AD28" s="53"/>
      <c r="AE28" s="53"/>
      <c r="AF28" s="53"/>
      <c r="AG28" s="54"/>
      <c r="AH28" s="54" t="str">
        <f t="shared" si="328"/>
        <v>-</v>
      </c>
      <c r="AI28" s="53" t="str">
        <f t="shared" si="329"/>
        <v>-</v>
      </c>
      <c r="AJ28" s="53" t="str">
        <f t="shared" si="330"/>
        <v>-</v>
      </c>
      <c r="AK28" s="55" t="str">
        <f t="shared" si="331"/>
        <v>-</v>
      </c>
      <c r="AL28" s="54" t="str">
        <f t="shared" si="332"/>
        <v>-</v>
      </c>
      <c r="AM28" s="53" t="str">
        <f t="shared" si="333"/>
        <v>-</v>
      </c>
      <c r="AN28" s="53" t="str">
        <f t="shared" si="334"/>
        <v>-</v>
      </c>
      <c r="AO28" s="55" t="str">
        <f t="shared" si="335"/>
        <v>-</v>
      </c>
      <c r="AP28" s="54" t="str">
        <f t="shared" si="336"/>
        <v>-</v>
      </c>
      <c r="AQ28" s="53" t="str">
        <f t="shared" si="337"/>
        <v>-</v>
      </c>
      <c r="AR28" s="53" t="str">
        <f t="shared" ref="AR28:AS29" si="349">IF(OR(AR89=0,AR89="-",AQ89=0,AQ89="-"),"-",AR89-AQ89)</f>
        <v>-</v>
      </c>
      <c r="AS28" s="55" t="str">
        <f t="shared" si="349"/>
        <v>-</v>
      </c>
      <c r="AT28" s="54" t="str">
        <f t="shared" si="339"/>
        <v>-</v>
      </c>
      <c r="AU28" s="53" t="str">
        <f t="shared" ref="AU28:AW29" si="350">IF(OR(AU89=0,AU89="-",AT89=0,AT89="-"),"-",AU89-AT89)</f>
        <v>-</v>
      </c>
      <c r="AV28" s="53" t="str">
        <f t="shared" si="350"/>
        <v>-</v>
      </c>
      <c r="AW28" s="55" t="str">
        <f t="shared" si="350"/>
        <v>-</v>
      </c>
      <c r="AX28" s="54" t="str">
        <f t="shared" si="341"/>
        <v>-</v>
      </c>
      <c r="AY28" s="53" t="str">
        <f t="shared" ref="AY28:BA29" si="351">IF(OR(AY89=0,AY89="-",AX89=0,AX89="-"),"-",AY89-AX89)</f>
        <v>-</v>
      </c>
      <c r="AZ28" s="53" t="str">
        <f t="shared" si="351"/>
        <v>-</v>
      </c>
      <c r="BA28" s="55" t="str">
        <f t="shared" si="351"/>
        <v>-</v>
      </c>
      <c r="BB28" s="54" t="str">
        <f t="shared" si="343"/>
        <v>-</v>
      </c>
      <c r="BC28" s="53" t="str">
        <f t="shared" ref="BC28:BE29" si="352">IF(OR(BC89=0,BC89="-",BB89=0,BB89="-"),"-",BC89-BB89)</f>
        <v>-</v>
      </c>
      <c r="BD28" s="53" t="str">
        <f t="shared" si="352"/>
        <v>-</v>
      </c>
      <c r="BE28" s="55" t="str">
        <f t="shared" si="352"/>
        <v>-</v>
      </c>
      <c r="BF28" s="56"/>
      <c r="BG28" s="56"/>
      <c r="BH28" s="70" t="s">
        <v>112</v>
      </c>
    </row>
    <row r="29" spans="4:60" s="119" customFormat="1" hidden="1" outlineLevel="1" x14ac:dyDescent="0.45">
      <c r="E29" s="119" t="s">
        <v>419</v>
      </c>
      <c r="L29" s="148" t="str">
        <f>Format!$E$10</f>
        <v>百万円</v>
      </c>
      <c r="M29" s="4"/>
      <c r="N29" s="120"/>
      <c r="O29" s="120"/>
      <c r="P29" s="120"/>
      <c r="Q29" s="120"/>
      <c r="R29" s="120"/>
      <c r="S29" s="120"/>
      <c r="T29" s="120"/>
      <c r="U29" s="120"/>
      <c r="V29" s="120"/>
      <c r="W29" s="120"/>
      <c r="X29" s="121"/>
      <c r="Y29" s="120"/>
      <c r="Z29" s="120"/>
      <c r="AA29" s="120"/>
      <c r="AB29" s="120"/>
      <c r="AC29" s="121"/>
      <c r="AD29" s="120"/>
      <c r="AE29" s="120"/>
      <c r="AF29" s="120"/>
      <c r="AG29" s="121"/>
      <c r="AH29" s="121" t="str">
        <f>IF(OR(AH90=0,AH90="-"),"-",AH90)</f>
        <v>-</v>
      </c>
      <c r="AI29" s="120" t="str">
        <f>IF(OR(AI90=0,AI90="-",AH90=0,AH90="-"),"-",AI90-AH90)</f>
        <v>-</v>
      </c>
      <c r="AJ29" s="120" t="str">
        <f t="shared" si="330"/>
        <v>-</v>
      </c>
      <c r="AK29" s="122" t="str">
        <f t="shared" si="331"/>
        <v>-</v>
      </c>
      <c r="AL29" s="121" t="str">
        <f>IF(OR(AL90=0,AL90="-"),"-",AL90)</f>
        <v>-</v>
      </c>
      <c r="AM29" s="120" t="str">
        <f>IF(OR(AM90=0,AM90="-",AL90=0,AL90="-"),"-",AM90-AL90)</f>
        <v>-</v>
      </c>
      <c r="AN29" s="120" t="str">
        <f t="shared" si="334"/>
        <v>-</v>
      </c>
      <c r="AO29" s="122" t="str">
        <f t="shared" si="335"/>
        <v>-</v>
      </c>
      <c r="AP29" s="121" t="str">
        <f>IF(OR(AP90=0,AP90="-"),"-",AP90)</f>
        <v>-</v>
      </c>
      <c r="AQ29" s="120" t="str">
        <f>IF(OR(AQ90=0,AQ90="-",AP90=0,AP90="-"),"-",AQ90-AP90)</f>
        <v>-</v>
      </c>
      <c r="AR29" s="120" t="str">
        <f t="shared" si="349"/>
        <v>-</v>
      </c>
      <c r="AS29" s="122" t="str">
        <f t="shared" si="349"/>
        <v>-</v>
      </c>
      <c r="AT29" s="121" t="str">
        <f>IF(OR(AT90=0,AT90="-"),"-",AT90)</f>
        <v>-</v>
      </c>
      <c r="AU29" s="120" t="str">
        <f>IF(OR(AU90=0,AU90="-",AT90=0,AT90="-"),"-",AU90-AT90)</f>
        <v>-</v>
      </c>
      <c r="AV29" s="120" t="str">
        <f t="shared" si="350"/>
        <v>-</v>
      </c>
      <c r="AW29" s="122" t="str">
        <f t="shared" si="350"/>
        <v>-</v>
      </c>
      <c r="AX29" s="121" t="str">
        <f>IF(OR(AX90=0,AX90="-"),"-",AX90)</f>
        <v>-</v>
      </c>
      <c r="AY29" s="120" t="str">
        <f>IF(OR(AY90=0,AY90="-",AX90=0,AX90="-"),"-",AY90-AX90)</f>
        <v>-</v>
      </c>
      <c r="AZ29" s="120" t="str">
        <f t="shared" si="351"/>
        <v>-</v>
      </c>
      <c r="BA29" s="122" t="str">
        <f t="shared" si="351"/>
        <v>-</v>
      </c>
      <c r="BB29" s="121" t="str">
        <f>IF(OR(BB90=0,BB90="-"),"-",BB90)</f>
        <v>-</v>
      </c>
      <c r="BC29" s="120" t="str">
        <f>IF(OR(BC90=0,BC90="-",BB90=0,BB90="-"),"-",BC90-BB90)</f>
        <v>-</v>
      </c>
      <c r="BD29" s="120" t="str">
        <f t="shared" si="352"/>
        <v>-</v>
      </c>
      <c r="BE29" s="122" t="str">
        <f t="shared" si="352"/>
        <v>-</v>
      </c>
      <c r="BF29" s="110"/>
      <c r="BG29" s="110"/>
      <c r="BH29" s="110" t="s">
        <v>112</v>
      </c>
    </row>
    <row r="30" spans="4:60" s="119" customFormat="1" hidden="1" outlineLevel="1" x14ac:dyDescent="0.45">
      <c r="E30" s="119" t="s">
        <v>420</v>
      </c>
      <c r="L30" s="148" t="str">
        <f>Format!$E$10</f>
        <v>百万円</v>
      </c>
      <c r="M30" s="4"/>
      <c r="N30" s="120" t="str">
        <f>IFERROR(IF(OR(N10="",N29=""),"-",N10-N29),"-")</f>
        <v>-</v>
      </c>
      <c r="O30" s="120" t="str">
        <f t="shared" ref="O30:W30" si="353">IFERROR(IF(OR(O10="",O29=""),"-",O10-O29),"-")</f>
        <v>-</v>
      </c>
      <c r="P30" s="120" t="str">
        <f t="shared" si="353"/>
        <v>-</v>
      </c>
      <c r="Q30" s="120" t="str">
        <f t="shared" si="353"/>
        <v>-</v>
      </c>
      <c r="R30" s="120" t="str">
        <f t="shared" si="353"/>
        <v>-</v>
      </c>
      <c r="S30" s="120" t="str">
        <f t="shared" si="353"/>
        <v>-</v>
      </c>
      <c r="T30" s="120" t="str">
        <f t="shared" si="353"/>
        <v>-</v>
      </c>
      <c r="U30" s="120" t="str">
        <f t="shared" si="353"/>
        <v>-</v>
      </c>
      <c r="V30" s="120" t="str">
        <f t="shared" si="353"/>
        <v>-</v>
      </c>
      <c r="W30" s="120" t="str">
        <f t="shared" si="353"/>
        <v>-</v>
      </c>
      <c r="X30" s="121"/>
      <c r="Y30" s="120"/>
      <c r="Z30" s="120"/>
      <c r="AA30" s="120"/>
      <c r="AB30" s="120"/>
      <c r="AC30" s="121"/>
      <c r="AD30" s="120"/>
      <c r="AE30" s="120"/>
      <c r="AF30" s="120"/>
      <c r="AG30" s="121"/>
      <c r="AH30" s="121" t="str">
        <f t="shared" ref="AH30:AK30" si="354">IFERROR(IF(OR(AH10="",AH29=""),"-",AH10-AH29),"-")</f>
        <v>-</v>
      </c>
      <c r="AI30" s="120" t="str">
        <f t="shared" si="354"/>
        <v>-</v>
      </c>
      <c r="AJ30" s="120" t="str">
        <f t="shared" si="354"/>
        <v>-</v>
      </c>
      <c r="AK30" s="122" t="str">
        <f t="shared" si="354"/>
        <v>-</v>
      </c>
      <c r="AL30" s="121" t="str">
        <f t="shared" ref="AL30:AO30" si="355">IFERROR(IF(OR(AL10="",AL29=""),"-",AL10-AL29),"-")</f>
        <v>-</v>
      </c>
      <c r="AM30" s="120" t="str">
        <f t="shared" si="355"/>
        <v>-</v>
      </c>
      <c r="AN30" s="120" t="str">
        <f t="shared" si="355"/>
        <v>-</v>
      </c>
      <c r="AO30" s="122" t="str">
        <f t="shared" si="355"/>
        <v>-</v>
      </c>
      <c r="AP30" s="121" t="str">
        <f t="shared" ref="AP30:BE30" si="356">IFERROR(IF(OR(AP10="",AP29=""),"-",AP10-AP29),"-")</f>
        <v>-</v>
      </c>
      <c r="AQ30" s="120" t="str">
        <f t="shared" si="356"/>
        <v>-</v>
      </c>
      <c r="AR30" s="120" t="str">
        <f t="shared" si="356"/>
        <v>-</v>
      </c>
      <c r="AS30" s="122" t="str">
        <f t="shared" si="356"/>
        <v>-</v>
      </c>
      <c r="AT30" s="121" t="str">
        <f t="shared" si="356"/>
        <v>-</v>
      </c>
      <c r="AU30" s="120" t="str">
        <f t="shared" si="356"/>
        <v>-</v>
      </c>
      <c r="AV30" s="120" t="str">
        <f t="shared" si="356"/>
        <v>-</v>
      </c>
      <c r="AW30" s="122" t="str">
        <f t="shared" si="356"/>
        <v>-</v>
      </c>
      <c r="AX30" s="121" t="str">
        <f t="shared" si="356"/>
        <v>-</v>
      </c>
      <c r="AY30" s="120" t="str">
        <f t="shared" si="356"/>
        <v>-</v>
      </c>
      <c r="AZ30" s="120" t="str">
        <f t="shared" si="356"/>
        <v>-</v>
      </c>
      <c r="BA30" s="122" t="str">
        <f t="shared" si="356"/>
        <v>-</v>
      </c>
      <c r="BB30" s="121" t="str">
        <f t="shared" si="356"/>
        <v>-</v>
      </c>
      <c r="BC30" s="120" t="str">
        <f t="shared" si="356"/>
        <v>-</v>
      </c>
      <c r="BD30" s="120" t="str">
        <f t="shared" si="356"/>
        <v>-</v>
      </c>
      <c r="BE30" s="122" t="str">
        <f t="shared" si="356"/>
        <v>-</v>
      </c>
      <c r="BF30" s="110"/>
      <c r="BG30" s="110"/>
      <c r="BH30" s="110" t="s">
        <v>112</v>
      </c>
    </row>
    <row r="31" spans="4:60" collapsed="1" x14ac:dyDescent="0.45">
      <c r="D31" s="1" t="s">
        <v>411</v>
      </c>
      <c r="L31" s="148" t="str">
        <f>Format!$E$10</f>
        <v>百万円</v>
      </c>
      <c r="N31" s="24">
        <f>N133</f>
        <v>0</v>
      </c>
      <c r="O31" s="24">
        <f t="shared" ref="O31:W31" si="357">O133</f>
        <v>0</v>
      </c>
      <c r="P31" s="24">
        <f t="shared" si="357"/>
        <v>0</v>
      </c>
      <c r="Q31" s="24">
        <f t="shared" si="357"/>
        <v>0</v>
      </c>
      <c r="R31" s="24">
        <f t="shared" si="357"/>
        <v>0</v>
      </c>
      <c r="S31" s="24">
        <f t="shared" si="357"/>
        <v>0</v>
      </c>
      <c r="T31" s="24">
        <f t="shared" si="357"/>
        <v>0</v>
      </c>
      <c r="U31" s="24">
        <f t="shared" si="357"/>
        <v>0</v>
      </c>
      <c r="V31" s="24">
        <f t="shared" si="357"/>
        <v>0</v>
      </c>
      <c r="W31" s="24">
        <f t="shared" si="357"/>
        <v>0</v>
      </c>
      <c r="X31" s="25">
        <f>W31</f>
        <v>0</v>
      </c>
      <c r="Y31" s="24">
        <f t="shared" ref="Y31:AB31" si="358">X31</f>
        <v>0</v>
      </c>
      <c r="Z31" s="24">
        <f t="shared" si="358"/>
        <v>0</v>
      </c>
      <c r="AA31" s="24">
        <f t="shared" si="358"/>
        <v>0</v>
      </c>
      <c r="AB31" s="24">
        <f t="shared" si="358"/>
        <v>0</v>
      </c>
      <c r="AC31" s="25">
        <f>AC133</f>
        <v>0</v>
      </c>
      <c r="AH31" s="25" t="str">
        <f>IF(OR(AH92=0,AH92="-"),"-",AH92)</f>
        <v>-</v>
      </c>
      <c r="AI31" s="24" t="str">
        <f>IF(OR(AI92=0,AI92="-",AH92=0,AH92="-"),"-",AI92-AH92)</f>
        <v>-</v>
      </c>
      <c r="AJ31" s="24" t="str">
        <f t="shared" ref="AJ31" si="359">IF(OR(AJ92=0,AJ92="-",AI92=0,AI92="-"),"-",AJ92-AI92)</f>
        <v>-</v>
      </c>
      <c r="AK31" s="26" t="str">
        <f t="shared" ref="AK31" si="360">IF(OR(AK92=0,AK92="-",AJ92=0,AJ92="-"),"-",AK92-AJ92)</f>
        <v>-</v>
      </c>
      <c r="AL31" s="25" t="str">
        <f>IF(OR(AL92=0,AL92="-"),"-",AL92)</f>
        <v>-</v>
      </c>
      <c r="AM31" s="24" t="str">
        <f>IF(OR(AM92=0,AM92="-",AL92=0,AL92="-"),"-",AM92-AL92)</f>
        <v>-</v>
      </c>
      <c r="AN31" s="24" t="str">
        <f t="shared" ref="AN31" si="361">IF(OR(AN92=0,AN92="-",AM92=0,AM92="-"),"-",AN92-AM92)</f>
        <v>-</v>
      </c>
      <c r="AO31" s="26" t="str">
        <f t="shared" ref="AO31" si="362">IF(OR(AO92=0,AO92="-",AN92=0,AN92="-"),"-",AO92-AN92)</f>
        <v>-</v>
      </c>
      <c r="AP31" s="25" t="str">
        <f>IF(OR(AP92=0,AP92="-"),"-",AP92)</f>
        <v>-</v>
      </c>
      <c r="AQ31" s="24" t="str">
        <f>IF(OR(AQ92=0,AQ92="-",AP92=0,AP92="-"),"-",AQ92-AP92)</f>
        <v>-</v>
      </c>
      <c r="AR31" s="24" t="str">
        <f t="shared" ref="AR31" si="363">IF(OR(AR92=0,AR92="-",AQ92=0,AQ92="-"),"-",AR92-AQ92)</f>
        <v>-</v>
      </c>
      <c r="AS31" s="26" t="str">
        <f t="shared" ref="AS31" si="364">IF(OR(AS92=0,AS92="-",AR92=0,AR92="-"),"-",AS92-AR92)</f>
        <v>-</v>
      </c>
      <c r="AT31" s="25" t="str">
        <f>IF(OR(AT92=0,AT92="-"),"-",AT92)</f>
        <v>-</v>
      </c>
      <c r="AU31" s="24" t="str">
        <f>IF(OR(AU92=0,AU92="-",AT92=0,AT92="-"),"-",AU92-AT92)</f>
        <v>-</v>
      </c>
      <c r="AV31" s="24" t="str">
        <f t="shared" ref="AV31" si="365">IF(OR(AV92=0,AV92="-",AU92=0,AU92="-"),"-",AV92-AU92)</f>
        <v>-</v>
      </c>
      <c r="AW31" s="26" t="str">
        <f t="shared" ref="AW31" si="366">IF(OR(AW92=0,AW92="-",AV92=0,AV92="-"),"-",AW92-AV92)</f>
        <v>-</v>
      </c>
      <c r="AX31" s="25" t="str">
        <f>IF(OR(AX92=0,AX92="-"),"-",AX92)</f>
        <v>-</v>
      </c>
      <c r="AY31" s="24" t="str">
        <f>IF(OR(AY92=0,AY92="-",AX92=0,AX92="-"),"-",AY92-AX92)</f>
        <v>-</v>
      </c>
      <c r="AZ31" s="24" t="str">
        <f t="shared" ref="AZ31" si="367">IF(OR(AZ92=0,AZ92="-",AY92=0,AY92="-"),"-",AZ92-AY92)</f>
        <v>-</v>
      </c>
      <c r="BA31" s="26" t="str">
        <f t="shared" ref="BA31" si="368">IF(OR(BA92=0,BA92="-",AZ92=0,AZ92="-"),"-",BA92-AZ92)</f>
        <v>-</v>
      </c>
      <c r="BB31" s="25" t="str">
        <f>IF(OR(BB92=0,BB92="-"),"-",BB92)</f>
        <v>-</v>
      </c>
      <c r="BC31" s="24" t="str">
        <f>IF(OR(BC92=0,BC92="-",BB92=0,BB92="-"),"-",BC92-BB92)</f>
        <v>-</v>
      </c>
      <c r="BD31" s="24" t="str">
        <f t="shared" ref="BD31" si="369">IF(OR(BD92=0,BD92="-",BC92=0,BC92="-"),"-",BD92-BC92)</f>
        <v>-</v>
      </c>
      <c r="BE31" s="26" t="str">
        <f t="shared" ref="BE31" si="370">IF(OR(BE92=0,BE92="-",BD92=0,BD92="-"),"-",BE92-BD92)</f>
        <v>-</v>
      </c>
      <c r="BH31" s="67" t="s">
        <v>112</v>
      </c>
    </row>
    <row r="32" spans="4:60" s="9" customFormat="1" x14ac:dyDescent="0.45">
      <c r="K32" s="9" t="str">
        <f>Format!$E$18</f>
        <v>% of sales</v>
      </c>
      <c r="L32" s="151" t="s">
        <v>47</v>
      </c>
      <c r="M32" s="8"/>
      <c r="N32" s="37" t="str">
        <f t="shared" ref="N32:AC32" si="371">IFERROR(IF(N31="","-",N31/N$10*100),"-")</f>
        <v>-</v>
      </c>
      <c r="O32" s="37" t="str">
        <f t="shared" si="371"/>
        <v>-</v>
      </c>
      <c r="P32" s="37" t="str">
        <f t="shared" si="371"/>
        <v>-</v>
      </c>
      <c r="Q32" s="37" t="str">
        <f t="shared" si="371"/>
        <v>-</v>
      </c>
      <c r="R32" s="37" t="str">
        <f t="shared" si="371"/>
        <v>-</v>
      </c>
      <c r="S32" s="37" t="str">
        <f t="shared" si="371"/>
        <v>-</v>
      </c>
      <c r="T32" s="37" t="str">
        <f t="shared" si="371"/>
        <v>-</v>
      </c>
      <c r="U32" s="37" t="str">
        <f t="shared" si="371"/>
        <v>-</v>
      </c>
      <c r="V32" s="37" t="str">
        <f t="shared" si="371"/>
        <v>-</v>
      </c>
      <c r="W32" s="37" t="str">
        <f t="shared" si="371"/>
        <v>-</v>
      </c>
      <c r="X32" s="38" t="str">
        <f t="shared" si="371"/>
        <v>-</v>
      </c>
      <c r="Y32" s="37" t="str">
        <f t="shared" si="371"/>
        <v>-</v>
      </c>
      <c r="Z32" s="37" t="str">
        <f t="shared" si="371"/>
        <v>-</v>
      </c>
      <c r="AA32" s="37" t="str">
        <f t="shared" si="371"/>
        <v>-</v>
      </c>
      <c r="AB32" s="37" t="str">
        <f t="shared" si="371"/>
        <v>-</v>
      </c>
      <c r="AC32" s="38" t="str">
        <f t="shared" si="371"/>
        <v>-</v>
      </c>
      <c r="AD32" s="37" t="str">
        <f t="shared" ref="AD32:AE32" si="372">IFERROR(IF(AD31="","-",AD31/AD$10*100),"-")</f>
        <v>-</v>
      </c>
      <c r="AE32" s="37" t="str">
        <f t="shared" si="372"/>
        <v>-</v>
      </c>
      <c r="AF32" s="37"/>
      <c r="AG32" s="38"/>
      <c r="AH32" s="38" t="str">
        <f t="shared" ref="AH32:AK32" si="373">IFERROR(IF(AH31="","-",AH31/AH$10*100),"-")</f>
        <v>-</v>
      </c>
      <c r="AI32" s="37" t="str">
        <f t="shared" si="373"/>
        <v>-</v>
      </c>
      <c r="AJ32" s="37" t="str">
        <f t="shared" si="373"/>
        <v>-</v>
      </c>
      <c r="AK32" s="39" t="str">
        <f t="shared" si="373"/>
        <v>-</v>
      </c>
      <c r="AL32" s="38" t="str">
        <f t="shared" ref="AL32:AO32" si="374">IFERROR(IF(AL31="","-",AL31/AL$10*100),"-")</f>
        <v>-</v>
      </c>
      <c r="AM32" s="37" t="str">
        <f t="shared" si="374"/>
        <v>-</v>
      </c>
      <c r="AN32" s="37" t="str">
        <f t="shared" si="374"/>
        <v>-</v>
      </c>
      <c r="AO32" s="39" t="str">
        <f t="shared" si="374"/>
        <v>-</v>
      </c>
      <c r="AP32" s="38" t="str">
        <f t="shared" ref="AP32:BE32" si="375">IFERROR(IF(AP31="","-",AP31/AP$10*100),"-")</f>
        <v>-</v>
      </c>
      <c r="AQ32" s="37" t="str">
        <f t="shared" si="375"/>
        <v>-</v>
      </c>
      <c r="AR32" s="37" t="str">
        <f t="shared" si="375"/>
        <v>-</v>
      </c>
      <c r="AS32" s="39" t="str">
        <f t="shared" si="375"/>
        <v>-</v>
      </c>
      <c r="AT32" s="38" t="str">
        <f t="shared" si="375"/>
        <v>-</v>
      </c>
      <c r="AU32" s="37" t="str">
        <f t="shared" si="375"/>
        <v>-</v>
      </c>
      <c r="AV32" s="37" t="str">
        <f t="shared" si="375"/>
        <v>-</v>
      </c>
      <c r="AW32" s="39" t="str">
        <f t="shared" si="375"/>
        <v>-</v>
      </c>
      <c r="AX32" s="38" t="str">
        <f t="shared" si="375"/>
        <v>-</v>
      </c>
      <c r="AY32" s="37" t="str">
        <f t="shared" si="375"/>
        <v>-</v>
      </c>
      <c r="AZ32" s="37" t="str">
        <f t="shared" si="375"/>
        <v>-</v>
      </c>
      <c r="BA32" s="39" t="str">
        <f t="shared" si="375"/>
        <v>-</v>
      </c>
      <c r="BB32" s="38" t="str">
        <f t="shared" si="375"/>
        <v>-</v>
      </c>
      <c r="BC32" s="37" t="str">
        <f t="shared" si="375"/>
        <v>-</v>
      </c>
      <c r="BD32" s="37" t="str">
        <f t="shared" si="375"/>
        <v>-</v>
      </c>
      <c r="BE32" s="39" t="str">
        <f t="shared" si="375"/>
        <v>-</v>
      </c>
      <c r="BF32" s="40"/>
      <c r="BG32" s="40"/>
      <c r="BH32" s="110" t="s">
        <v>112</v>
      </c>
    </row>
    <row r="33" spans="4:60" hidden="1" outlineLevel="1" x14ac:dyDescent="0.45">
      <c r="F33" s="1" t="s">
        <v>48</v>
      </c>
      <c r="L33" s="148" t="str">
        <f>Format!$E$10</f>
        <v>百万円</v>
      </c>
      <c r="AH33" s="25" t="str">
        <f>IF(OR(AH94=0,AH94="-"),"-",AH94)</f>
        <v>-</v>
      </c>
      <c r="AI33" s="24" t="str">
        <f t="shared" ref="AI33:AK36" si="376">IF(OR(AI94=0,AI94="-",AH94=0,AH94="-"),"-",AI94-AH94)</f>
        <v>-</v>
      </c>
      <c r="AJ33" s="24" t="str">
        <f t="shared" si="376"/>
        <v>-</v>
      </c>
      <c r="AK33" s="26" t="str">
        <f t="shared" si="376"/>
        <v>-</v>
      </c>
      <c r="AL33" s="25" t="str">
        <f>IF(OR(AL94=0,AL94="-"),"-",AL94)</f>
        <v>-</v>
      </c>
      <c r="AM33" s="24" t="str">
        <f t="shared" ref="AM33:AO36" si="377">IF(OR(AM94=0,AM94="-",AL94=0,AL94="-"),"-",AM94-AL94)</f>
        <v>-</v>
      </c>
      <c r="AN33" s="24" t="str">
        <f t="shared" si="377"/>
        <v>-</v>
      </c>
      <c r="AO33" s="26" t="str">
        <f t="shared" si="377"/>
        <v>-</v>
      </c>
      <c r="AP33" s="25" t="str">
        <f>IF(OR(AP94=0,AP94="-"),"-",AP94)</f>
        <v>-</v>
      </c>
      <c r="AQ33" s="24" t="str">
        <f t="shared" ref="AQ33:AS36" si="378">IF(OR(AQ94=0,AQ94="-",AP94=0,AP94="-"),"-",AQ94-AP94)</f>
        <v>-</v>
      </c>
      <c r="AR33" s="24" t="str">
        <f t="shared" si="378"/>
        <v>-</v>
      </c>
      <c r="AS33" s="26" t="str">
        <f t="shared" si="378"/>
        <v>-</v>
      </c>
      <c r="AT33" s="25" t="str">
        <f>IF(OR(AT94=0,AT94="-"),"-",AT94)</f>
        <v>-</v>
      </c>
      <c r="AU33" s="24" t="str">
        <f t="shared" ref="AU33:AW36" si="379">IF(OR(AU94=0,AU94="-",AT94=0,AT94="-"),"-",AU94-AT94)</f>
        <v>-</v>
      </c>
      <c r="AV33" s="24" t="str">
        <f t="shared" si="379"/>
        <v>-</v>
      </c>
      <c r="AW33" s="26" t="str">
        <f t="shared" si="379"/>
        <v>-</v>
      </c>
      <c r="AX33" s="25" t="str">
        <f>IF(OR(AX94=0,AX94="-"),"-",AX94)</f>
        <v>-</v>
      </c>
      <c r="AY33" s="24" t="str">
        <f t="shared" ref="AY33:BA36" si="380">IF(OR(AY94=0,AY94="-",AX94=0,AX94="-"),"-",AY94-AX94)</f>
        <v>-</v>
      </c>
      <c r="AZ33" s="24" t="str">
        <f t="shared" si="380"/>
        <v>-</v>
      </c>
      <c r="BA33" s="26" t="str">
        <f t="shared" si="380"/>
        <v>-</v>
      </c>
      <c r="BB33" s="25" t="str">
        <f>IF(OR(BB94=0,BB94="-"),"-",BB94)</f>
        <v>-</v>
      </c>
      <c r="BC33" s="24" t="str">
        <f t="shared" ref="BC33:BE36" si="381">IF(OR(BC94=0,BC94="-",BB94=0,BB94="-"),"-",BC94-BB94)</f>
        <v>-</v>
      </c>
      <c r="BD33" s="24" t="str">
        <f t="shared" si="381"/>
        <v>-</v>
      </c>
      <c r="BE33" s="26" t="str">
        <f t="shared" si="381"/>
        <v>-</v>
      </c>
      <c r="BH33" s="67" t="s">
        <v>112</v>
      </c>
    </row>
    <row r="34" spans="4:60" hidden="1" outlineLevel="1" x14ac:dyDescent="0.45">
      <c r="F34" s="1" t="s">
        <v>61</v>
      </c>
      <c r="L34" s="148" t="str">
        <f>Format!$E$10</f>
        <v>百万円</v>
      </c>
      <c r="AH34" s="25" t="str">
        <f>IF(OR(AH95=0,AH95="-"),"-",AH95)</f>
        <v>-</v>
      </c>
      <c r="AI34" s="24" t="str">
        <f t="shared" si="376"/>
        <v>-</v>
      </c>
      <c r="AJ34" s="24" t="str">
        <f t="shared" si="376"/>
        <v>-</v>
      </c>
      <c r="AK34" s="26" t="str">
        <f t="shared" si="376"/>
        <v>-</v>
      </c>
      <c r="AL34" s="25" t="str">
        <f>IF(OR(AL95=0,AL95="-"),"-",AL95)</f>
        <v>-</v>
      </c>
      <c r="AM34" s="24" t="str">
        <f t="shared" si="377"/>
        <v>-</v>
      </c>
      <c r="AN34" s="24" t="str">
        <f t="shared" si="377"/>
        <v>-</v>
      </c>
      <c r="AO34" s="26" t="str">
        <f t="shared" si="377"/>
        <v>-</v>
      </c>
      <c r="AP34" s="25" t="str">
        <f>IF(OR(AP95=0,AP95="-"),"-",AP95)</f>
        <v>-</v>
      </c>
      <c r="AQ34" s="24" t="str">
        <f t="shared" si="378"/>
        <v>-</v>
      </c>
      <c r="AR34" s="24" t="str">
        <f t="shared" si="378"/>
        <v>-</v>
      </c>
      <c r="AS34" s="26" t="str">
        <f t="shared" si="378"/>
        <v>-</v>
      </c>
      <c r="AT34" s="25" t="str">
        <f>IF(OR(AT95=0,AT95="-"),"-",AT95)</f>
        <v>-</v>
      </c>
      <c r="AU34" s="24" t="str">
        <f t="shared" si="379"/>
        <v>-</v>
      </c>
      <c r="AV34" s="24" t="str">
        <f t="shared" si="379"/>
        <v>-</v>
      </c>
      <c r="AW34" s="26" t="str">
        <f t="shared" si="379"/>
        <v>-</v>
      </c>
      <c r="AX34" s="25" t="str">
        <f>IF(OR(AX95=0,AX95="-"),"-",AX95)</f>
        <v>-</v>
      </c>
      <c r="AY34" s="24" t="str">
        <f t="shared" si="380"/>
        <v>-</v>
      </c>
      <c r="AZ34" s="24" t="str">
        <f t="shared" si="380"/>
        <v>-</v>
      </c>
      <c r="BA34" s="26" t="str">
        <f t="shared" si="380"/>
        <v>-</v>
      </c>
      <c r="BB34" s="25" t="str">
        <f>IF(OR(BB95=0,BB95="-"),"-",BB95)</f>
        <v>-</v>
      </c>
      <c r="BC34" s="24" t="str">
        <f t="shared" si="381"/>
        <v>-</v>
      </c>
      <c r="BD34" s="24" t="str">
        <f t="shared" si="381"/>
        <v>-</v>
      </c>
      <c r="BE34" s="26" t="str">
        <f t="shared" si="381"/>
        <v>-</v>
      </c>
      <c r="BH34" s="67" t="s">
        <v>112</v>
      </c>
    </row>
    <row r="35" spans="4:60" hidden="1" outlineLevel="1" x14ac:dyDescent="0.45">
      <c r="F35" s="1" t="s">
        <v>79</v>
      </c>
      <c r="L35" s="148" t="str">
        <f>Format!$E$10</f>
        <v>百万円</v>
      </c>
      <c r="AH35" s="25" t="str">
        <f>IF(OR(AH96=0,AH96="-"),"-",AH96)</f>
        <v>-</v>
      </c>
      <c r="AI35" s="24" t="str">
        <f t="shared" si="376"/>
        <v>-</v>
      </c>
      <c r="AJ35" s="24" t="str">
        <f t="shared" si="376"/>
        <v>-</v>
      </c>
      <c r="AK35" s="26" t="str">
        <f t="shared" si="376"/>
        <v>-</v>
      </c>
      <c r="AL35" s="25" t="str">
        <f>IF(OR(AL96=0,AL96="-"),"-",AL96)</f>
        <v>-</v>
      </c>
      <c r="AM35" s="24" t="str">
        <f t="shared" si="377"/>
        <v>-</v>
      </c>
      <c r="AN35" s="24" t="str">
        <f t="shared" si="377"/>
        <v>-</v>
      </c>
      <c r="AO35" s="26" t="str">
        <f t="shared" si="377"/>
        <v>-</v>
      </c>
      <c r="AP35" s="25" t="str">
        <f>IF(OR(AP96=0,AP96="-"),"-",AP96)</f>
        <v>-</v>
      </c>
      <c r="AQ35" s="24" t="str">
        <f t="shared" si="378"/>
        <v>-</v>
      </c>
      <c r="AR35" s="24" t="str">
        <f t="shared" si="378"/>
        <v>-</v>
      </c>
      <c r="AS35" s="26" t="str">
        <f t="shared" si="378"/>
        <v>-</v>
      </c>
      <c r="AT35" s="25" t="str">
        <f>IF(OR(AT96=0,AT96="-"),"-",AT96)</f>
        <v>-</v>
      </c>
      <c r="AU35" s="24" t="str">
        <f t="shared" si="379"/>
        <v>-</v>
      </c>
      <c r="AV35" s="24" t="str">
        <f t="shared" si="379"/>
        <v>-</v>
      </c>
      <c r="AW35" s="26" t="str">
        <f t="shared" si="379"/>
        <v>-</v>
      </c>
      <c r="AX35" s="25" t="str">
        <f>IF(OR(AX96=0,AX96="-"),"-",AX96)</f>
        <v>-</v>
      </c>
      <c r="AY35" s="24" t="str">
        <f t="shared" si="380"/>
        <v>-</v>
      </c>
      <c r="AZ35" s="24" t="str">
        <f t="shared" si="380"/>
        <v>-</v>
      </c>
      <c r="BA35" s="26" t="str">
        <f t="shared" si="380"/>
        <v>-</v>
      </c>
      <c r="BB35" s="25" t="str">
        <f>IF(OR(BB96=0,BB96="-"),"-",BB96)</f>
        <v>-</v>
      </c>
      <c r="BC35" s="24" t="str">
        <f t="shared" si="381"/>
        <v>-</v>
      </c>
      <c r="BD35" s="24" t="str">
        <f t="shared" si="381"/>
        <v>-</v>
      </c>
      <c r="BE35" s="26" t="str">
        <f t="shared" si="381"/>
        <v>-</v>
      </c>
      <c r="BH35" s="67" t="s">
        <v>112</v>
      </c>
    </row>
    <row r="36" spans="4:60" hidden="1" outlineLevel="1" x14ac:dyDescent="0.45">
      <c r="F36" s="1" t="s">
        <v>530</v>
      </c>
      <c r="L36" s="148" t="str">
        <f>Format!$E$10</f>
        <v>百万円</v>
      </c>
      <c r="AH36" s="25" t="str">
        <f>IF(OR(AH97=0,AH97="-"),"-",AH97)</f>
        <v>-</v>
      </c>
      <c r="AI36" s="24" t="str">
        <f t="shared" si="376"/>
        <v>-</v>
      </c>
      <c r="AJ36" s="24" t="str">
        <f t="shared" si="376"/>
        <v>-</v>
      </c>
      <c r="AK36" s="26" t="str">
        <f t="shared" si="376"/>
        <v>-</v>
      </c>
      <c r="AL36" s="25" t="str">
        <f>IF(OR(AL97=0,AL97="-"),"-",AL97)</f>
        <v>-</v>
      </c>
      <c r="AM36" s="24" t="str">
        <f t="shared" si="377"/>
        <v>-</v>
      </c>
      <c r="AN36" s="24" t="str">
        <f t="shared" si="377"/>
        <v>-</v>
      </c>
      <c r="AO36" s="26" t="str">
        <f t="shared" si="377"/>
        <v>-</v>
      </c>
      <c r="AP36" s="25" t="str">
        <f>IF(OR(AP97=0,AP97="-"),"-",AP97)</f>
        <v>-</v>
      </c>
      <c r="AQ36" s="24" t="str">
        <f t="shared" si="378"/>
        <v>-</v>
      </c>
      <c r="AR36" s="24" t="str">
        <f t="shared" si="378"/>
        <v>-</v>
      </c>
      <c r="AS36" s="26" t="str">
        <f t="shared" si="378"/>
        <v>-</v>
      </c>
      <c r="AT36" s="25" t="str">
        <f>IF(OR(AT97=0,AT97="-"),"-",AT97)</f>
        <v>-</v>
      </c>
      <c r="AU36" s="24" t="str">
        <f t="shared" si="379"/>
        <v>-</v>
      </c>
      <c r="AV36" s="24" t="str">
        <f t="shared" si="379"/>
        <v>-</v>
      </c>
      <c r="AW36" s="26" t="str">
        <f t="shared" si="379"/>
        <v>-</v>
      </c>
      <c r="AX36" s="25" t="str">
        <f>IF(OR(AX97=0,AX97="-"),"-",AX97)</f>
        <v>-</v>
      </c>
      <c r="AY36" s="24" t="str">
        <f t="shared" si="380"/>
        <v>-</v>
      </c>
      <c r="AZ36" s="24" t="str">
        <f t="shared" si="380"/>
        <v>-</v>
      </c>
      <c r="BA36" s="26" t="str">
        <f t="shared" si="380"/>
        <v>-</v>
      </c>
      <c r="BB36" s="25" t="str">
        <f>IF(OR(BB97=0,BB97="-"),"-",BB97)</f>
        <v>-</v>
      </c>
      <c r="BC36" s="24" t="str">
        <f t="shared" si="381"/>
        <v>-</v>
      </c>
      <c r="BD36" s="24" t="str">
        <f t="shared" si="381"/>
        <v>-</v>
      </c>
      <c r="BE36" s="26" t="str">
        <f t="shared" si="381"/>
        <v>-</v>
      </c>
      <c r="BH36" s="67" t="s">
        <v>112</v>
      </c>
    </row>
    <row r="37" spans="4:60" hidden="1" outlineLevel="1" x14ac:dyDescent="0.45">
      <c r="F37" s="66" t="s">
        <v>529</v>
      </c>
      <c r="L37" s="148" t="str">
        <f>Format!$E$10</f>
        <v>百万円</v>
      </c>
      <c r="AH37" s="25" t="str">
        <f t="shared" ref="AH37" si="382">IF(OR(AH98=0,AH98="-"),"-",AH98)</f>
        <v>-</v>
      </c>
      <c r="AI37" s="24" t="str">
        <f t="shared" ref="AI37" si="383">IF(OR(AI98=0,AI98="-",AH98=0,AH98="-"),"-",AI98-AH98)</f>
        <v>-</v>
      </c>
      <c r="AJ37" s="24" t="str">
        <f t="shared" ref="AJ37" si="384">IF(OR(AJ98=0,AJ98="-",AI98=0,AI98="-"),"-",AJ98-AI98)</f>
        <v>-</v>
      </c>
      <c r="AK37" s="26" t="str">
        <f t="shared" ref="AK37" si="385">IF(OR(AK98=0,AK98="-",AJ98=0,AJ98="-"),"-",AK98-AJ98)</f>
        <v>-</v>
      </c>
      <c r="AL37" s="25" t="str">
        <f t="shared" ref="AL37" si="386">IF(OR(AL98=0,AL98="-"),"-",AL98)</f>
        <v>-</v>
      </c>
      <c r="AM37" s="24" t="str">
        <f t="shared" ref="AM37" si="387">IF(OR(AM98=0,AM98="-",AL98=0,AL98="-"),"-",AM98-AL98)</f>
        <v>-</v>
      </c>
      <c r="AN37" s="24" t="str">
        <f t="shared" ref="AN37" si="388">IF(OR(AN98=0,AN98="-",AM98=0,AM98="-"),"-",AN98-AM98)</f>
        <v>-</v>
      </c>
      <c r="AO37" s="26" t="str">
        <f t="shared" ref="AO37" si="389">IF(OR(AO98=0,AO98="-",AN98=0,AN98="-"),"-",AO98-AN98)</f>
        <v>-</v>
      </c>
      <c r="AP37" s="25" t="str">
        <f t="shared" ref="AP37" si="390">IF(OR(AP98=0,AP98="-"),"-",AP98)</f>
        <v>-</v>
      </c>
      <c r="AQ37" s="24" t="str">
        <f t="shared" ref="AQ37" si="391">IF(OR(AQ98=0,AQ98="-",AP98=0,AP98="-"),"-",AQ98-AP98)</f>
        <v>-</v>
      </c>
      <c r="AR37" s="24" t="str">
        <f t="shared" ref="AR37" si="392">IF(OR(AR98=0,AR98="-",AQ98=0,AQ98="-"),"-",AR98-AQ98)</f>
        <v>-</v>
      </c>
      <c r="AS37" s="26" t="str">
        <f t="shared" ref="AS37" si="393">IF(OR(AS98=0,AS98="-",AR98=0,AR98="-"),"-",AS98-AR98)</f>
        <v>-</v>
      </c>
      <c r="AT37" s="25" t="str">
        <f t="shared" ref="AT37" si="394">IF(OR(AT98=0,AT98="-"),"-",AT98)</f>
        <v>-</v>
      </c>
      <c r="AU37" s="24" t="str">
        <f t="shared" ref="AU37" si="395">IF(OR(AU98=0,AU98="-",AT98=0,AT98="-"),"-",AU98-AT98)</f>
        <v>-</v>
      </c>
      <c r="AV37" s="24" t="str">
        <f t="shared" ref="AV37" si="396">IF(OR(AV98=0,AV98="-",AU98=0,AU98="-"),"-",AV98-AU98)</f>
        <v>-</v>
      </c>
      <c r="AW37" s="26" t="str">
        <f t="shared" ref="AW37" si="397">IF(OR(AW98=0,AW98="-",AV98=0,AV98="-"),"-",AW98-AV98)</f>
        <v>-</v>
      </c>
      <c r="AX37" s="25" t="str">
        <f t="shared" ref="AX37" si="398">IF(OR(AX98=0,AX98="-"),"-",AX98)</f>
        <v>-</v>
      </c>
      <c r="AY37" s="24" t="str">
        <f t="shared" ref="AY37" si="399">IF(OR(AY98=0,AY98="-",AX98=0,AX98="-"),"-",AY98-AX98)</f>
        <v>-</v>
      </c>
      <c r="AZ37" s="24" t="str">
        <f t="shared" ref="AZ37" si="400">IF(OR(AZ98=0,AZ98="-",AY98=0,AY98="-"),"-",AZ98-AY98)</f>
        <v>-</v>
      </c>
      <c r="BA37" s="26" t="str">
        <f t="shared" ref="BA37" si="401">IF(OR(BA98=0,BA98="-",AZ98=0,AZ98="-"),"-",BA98-AZ98)</f>
        <v>-</v>
      </c>
      <c r="BB37" s="25" t="str">
        <f t="shared" ref="BB37" si="402">IF(OR(BB98=0,BB98="-"),"-",BB98)</f>
        <v>-</v>
      </c>
      <c r="BC37" s="24" t="str">
        <f t="shared" ref="BC37" si="403">IF(OR(BC98=0,BC98="-",BB98=0,BB98="-"),"-",BC98-BB98)</f>
        <v>-</v>
      </c>
      <c r="BD37" s="24" t="str">
        <f t="shared" ref="BD37" si="404">IF(OR(BD98=0,BD98="-",BC98=0,BC98="-"),"-",BD98-BC98)</f>
        <v>-</v>
      </c>
      <c r="BE37" s="26" t="str">
        <f t="shared" ref="BE37" si="405">IF(OR(BE98=0,BE98="-",BD98=0,BD98="-"),"-",BE98-BD98)</f>
        <v>-</v>
      </c>
      <c r="BH37" s="67" t="s">
        <v>112</v>
      </c>
    </row>
    <row r="38" spans="4:60" hidden="1" outlineLevel="1" x14ac:dyDescent="0.45">
      <c r="E38" s="1" t="s">
        <v>412</v>
      </c>
      <c r="L38" s="148" t="str">
        <f>Format!$E$10</f>
        <v>百万円</v>
      </c>
      <c r="AH38" s="25" t="str">
        <f>IF(OR(AH99=0,AH99="-"),"-",AH99)</f>
        <v>-</v>
      </c>
      <c r="AI38" s="24" t="str">
        <f>IF(OR(AI99=0,AI99="-",AH99=0,AH99="-"),"-",AI99-AH99)</f>
        <v>-</v>
      </c>
      <c r="AJ38" s="24" t="str">
        <f t="shared" ref="AJ38" si="406">IF(OR(AJ99=0,AJ99="-",AI99=0,AI99="-"),"-",AJ99-AI99)</f>
        <v>-</v>
      </c>
      <c r="AK38" s="26" t="str">
        <f t="shared" ref="AK38" si="407">IF(OR(AK99=0,AK99="-",AJ99=0,AJ99="-"),"-",AK99-AJ99)</f>
        <v>-</v>
      </c>
      <c r="AL38" s="25" t="str">
        <f>IF(OR(AL99=0,AL99="-"),"-",AL99)</f>
        <v>-</v>
      </c>
      <c r="AM38" s="24" t="str">
        <f>IF(OR(AM99=0,AM99="-",AL99=0,AL99="-"),"-",AM99-AL99)</f>
        <v>-</v>
      </c>
      <c r="AN38" s="24" t="str">
        <f t="shared" ref="AN38" si="408">IF(OR(AN99=0,AN99="-",AM99=0,AM99="-"),"-",AN99-AM99)</f>
        <v>-</v>
      </c>
      <c r="AO38" s="26" t="str">
        <f t="shared" ref="AO38" si="409">IF(OR(AO99=0,AO99="-",AN99=0,AN99="-"),"-",AO99-AN99)</f>
        <v>-</v>
      </c>
      <c r="AP38" s="25" t="str">
        <f>IF(OR(AP99=0,AP99="-"),"-",AP99)</f>
        <v>-</v>
      </c>
      <c r="AQ38" s="24" t="str">
        <f>IF(OR(AQ99=0,AQ99="-",AP99=0,AP99="-"),"-",AQ99-AP99)</f>
        <v>-</v>
      </c>
      <c r="AR38" s="24" t="str">
        <f t="shared" ref="AR38" si="410">IF(OR(AR99=0,AR99="-",AQ99=0,AQ99="-"),"-",AR99-AQ99)</f>
        <v>-</v>
      </c>
      <c r="AS38" s="26" t="str">
        <f t="shared" ref="AS38" si="411">IF(OR(AS99=0,AS99="-",AR99=0,AR99="-"),"-",AS99-AR99)</f>
        <v>-</v>
      </c>
      <c r="AT38" s="25" t="str">
        <f>IF(OR(AT99=0,AT99="-"),"-",AT99)</f>
        <v>-</v>
      </c>
      <c r="AU38" s="24" t="str">
        <f>IF(OR(AU99=0,AU99="-",AT99=0,AT99="-"),"-",AU99-AT99)</f>
        <v>-</v>
      </c>
      <c r="AV38" s="24" t="str">
        <f t="shared" ref="AV38" si="412">IF(OR(AV99=0,AV99="-",AU99=0,AU99="-"),"-",AV99-AU99)</f>
        <v>-</v>
      </c>
      <c r="AW38" s="26" t="str">
        <f t="shared" ref="AW38" si="413">IF(OR(AW99=0,AW99="-",AV99=0,AV99="-"),"-",AW99-AV99)</f>
        <v>-</v>
      </c>
      <c r="AX38" s="25" t="str">
        <f>IF(OR(AX99=0,AX99="-"),"-",AX99)</f>
        <v>-</v>
      </c>
      <c r="AY38" s="24" t="str">
        <f>IF(OR(AY99=0,AY99="-",AX99=0,AX99="-"),"-",AY99-AX99)</f>
        <v>-</v>
      </c>
      <c r="AZ38" s="24" t="str">
        <f t="shared" ref="AZ38" si="414">IF(OR(AZ99=0,AZ99="-",AY99=0,AY99="-"),"-",AZ99-AY99)</f>
        <v>-</v>
      </c>
      <c r="BA38" s="26" t="str">
        <f t="shared" ref="BA38" si="415">IF(OR(BA99=0,BA99="-",AZ99=0,AZ99="-"),"-",BA99-AZ99)</f>
        <v>-</v>
      </c>
      <c r="BB38" s="25" t="str">
        <f>IF(OR(BB99=0,BB99="-"),"-",BB99)</f>
        <v>-</v>
      </c>
      <c r="BC38" s="24" t="str">
        <f>IF(OR(BC99=0,BC99="-",BB99=0,BB99="-"),"-",BC99-BB99)</f>
        <v>-</v>
      </c>
      <c r="BD38" s="24" t="str">
        <f t="shared" ref="BD38" si="416">IF(OR(BD99=0,BD99="-",BC99=0,BC99="-"),"-",BD99-BC99)</f>
        <v>-</v>
      </c>
      <c r="BE38" s="26" t="str">
        <f t="shared" ref="BE38" si="417">IF(OR(BE99=0,BE99="-",BD99=0,BD99="-"),"-",BE99-BD99)</f>
        <v>-</v>
      </c>
      <c r="BH38" s="67" t="s">
        <v>112</v>
      </c>
    </row>
    <row r="39" spans="4:60" s="9" customFormat="1" hidden="1" outlineLevel="1" x14ac:dyDescent="0.45">
      <c r="K39" s="9" t="str">
        <f>Format!$E$18</f>
        <v>% of sales</v>
      </c>
      <c r="L39" s="151" t="s">
        <v>47</v>
      </c>
      <c r="M39" s="8"/>
      <c r="N39" s="37" t="str">
        <f t="shared" ref="N39:AC39" si="418">IFERROR(IF(N38="","-",N38/N$29*100),"-")</f>
        <v>-</v>
      </c>
      <c r="O39" s="37" t="str">
        <f t="shared" si="418"/>
        <v>-</v>
      </c>
      <c r="P39" s="37" t="str">
        <f t="shared" si="418"/>
        <v>-</v>
      </c>
      <c r="Q39" s="37" t="str">
        <f t="shared" si="418"/>
        <v>-</v>
      </c>
      <c r="R39" s="37" t="str">
        <f t="shared" si="418"/>
        <v>-</v>
      </c>
      <c r="S39" s="37" t="str">
        <f t="shared" si="418"/>
        <v>-</v>
      </c>
      <c r="T39" s="37" t="str">
        <f t="shared" si="418"/>
        <v>-</v>
      </c>
      <c r="U39" s="37" t="str">
        <f t="shared" si="418"/>
        <v>-</v>
      </c>
      <c r="V39" s="37" t="str">
        <f t="shared" si="418"/>
        <v>-</v>
      </c>
      <c r="W39" s="37" t="str">
        <f t="shared" si="418"/>
        <v>-</v>
      </c>
      <c r="X39" s="38" t="str">
        <f t="shared" si="418"/>
        <v>-</v>
      </c>
      <c r="Y39" s="37" t="str">
        <f t="shared" si="418"/>
        <v>-</v>
      </c>
      <c r="Z39" s="37" t="str">
        <f t="shared" si="418"/>
        <v>-</v>
      </c>
      <c r="AA39" s="37" t="str">
        <f t="shared" si="418"/>
        <v>-</v>
      </c>
      <c r="AB39" s="37" t="str">
        <f t="shared" si="418"/>
        <v>-</v>
      </c>
      <c r="AC39" s="38" t="str">
        <f t="shared" si="418"/>
        <v>-</v>
      </c>
      <c r="AD39" s="37" t="str">
        <f t="shared" ref="AD39:AE39" si="419">IFERROR(IF(AD38="","-",AD38/AD$29*100),"-")</f>
        <v>-</v>
      </c>
      <c r="AE39" s="37" t="str">
        <f t="shared" si="419"/>
        <v>-</v>
      </c>
      <c r="AF39" s="37"/>
      <c r="AG39" s="38"/>
      <c r="AH39" s="38" t="str">
        <f t="shared" ref="AH39:AK39" si="420">IFERROR(IF(AH38="","-",AH38/AH$29*100),"-")</f>
        <v>-</v>
      </c>
      <c r="AI39" s="37" t="str">
        <f t="shared" si="420"/>
        <v>-</v>
      </c>
      <c r="AJ39" s="37" t="str">
        <f t="shared" si="420"/>
        <v>-</v>
      </c>
      <c r="AK39" s="39" t="str">
        <f t="shared" si="420"/>
        <v>-</v>
      </c>
      <c r="AL39" s="38" t="str">
        <f t="shared" ref="AL39:AO39" si="421">IFERROR(IF(AL38="","-",AL38/AL$29*100),"-")</f>
        <v>-</v>
      </c>
      <c r="AM39" s="37" t="str">
        <f t="shared" si="421"/>
        <v>-</v>
      </c>
      <c r="AN39" s="37" t="str">
        <f t="shared" si="421"/>
        <v>-</v>
      </c>
      <c r="AO39" s="39" t="str">
        <f t="shared" si="421"/>
        <v>-</v>
      </c>
      <c r="AP39" s="38" t="str">
        <f t="shared" ref="AP39:BE39" si="422">IFERROR(IF(AP38="","-",AP38/AP$29*100),"-")</f>
        <v>-</v>
      </c>
      <c r="AQ39" s="37" t="str">
        <f t="shared" si="422"/>
        <v>-</v>
      </c>
      <c r="AR39" s="37" t="str">
        <f t="shared" si="422"/>
        <v>-</v>
      </c>
      <c r="AS39" s="39" t="str">
        <f t="shared" si="422"/>
        <v>-</v>
      </c>
      <c r="AT39" s="38" t="str">
        <f t="shared" si="422"/>
        <v>-</v>
      </c>
      <c r="AU39" s="37" t="str">
        <f t="shared" si="422"/>
        <v>-</v>
      </c>
      <c r="AV39" s="37" t="str">
        <f t="shared" si="422"/>
        <v>-</v>
      </c>
      <c r="AW39" s="39" t="str">
        <f t="shared" si="422"/>
        <v>-</v>
      </c>
      <c r="AX39" s="38" t="str">
        <f t="shared" si="422"/>
        <v>-</v>
      </c>
      <c r="AY39" s="37" t="str">
        <f t="shared" si="422"/>
        <v>-</v>
      </c>
      <c r="AZ39" s="37" t="str">
        <f t="shared" si="422"/>
        <v>-</v>
      </c>
      <c r="BA39" s="39" t="str">
        <f t="shared" si="422"/>
        <v>-</v>
      </c>
      <c r="BB39" s="38" t="str">
        <f t="shared" si="422"/>
        <v>-</v>
      </c>
      <c r="BC39" s="37" t="str">
        <f t="shared" si="422"/>
        <v>-</v>
      </c>
      <c r="BD39" s="37" t="str">
        <f t="shared" si="422"/>
        <v>-</v>
      </c>
      <c r="BE39" s="39" t="str">
        <f t="shared" si="422"/>
        <v>-</v>
      </c>
      <c r="BF39" s="40"/>
      <c r="BG39" s="40"/>
      <c r="BH39" s="110" t="s">
        <v>112</v>
      </c>
    </row>
    <row r="40" spans="4:60" hidden="1" outlineLevel="1" x14ac:dyDescent="0.45">
      <c r="F40" s="1" t="s">
        <v>413</v>
      </c>
      <c r="L40" s="148" t="str">
        <f>Format!$E$10</f>
        <v>百万円</v>
      </c>
      <c r="AH40" s="25" t="str">
        <f>IF(OR(AH101=0,AH101="-"),"-",AH101)</f>
        <v>-</v>
      </c>
      <c r="AI40" s="24" t="str">
        <f>IF(OR(AI101=0,AI101="-",AH101=0,AH101="-"),"-",AI101-AH101)</f>
        <v>-</v>
      </c>
      <c r="AJ40" s="24" t="str">
        <f t="shared" ref="AJ40" si="423">IF(OR(AJ101=0,AJ101="-",AI101=0,AI101="-"),"-",AJ101-AI101)</f>
        <v>-</v>
      </c>
      <c r="AK40" s="26" t="str">
        <f t="shared" ref="AK40" si="424">IF(OR(AK101=0,AK101="-",AJ101=0,AJ101="-"),"-",AK101-AJ101)</f>
        <v>-</v>
      </c>
      <c r="AL40" s="25" t="str">
        <f>IF(OR(AL101=0,AL101="-"),"-",AL101)</f>
        <v>-</v>
      </c>
      <c r="AM40" s="24" t="str">
        <f>IF(OR(AM101=0,AM101="-",AL101=0,AL101="-"),"-",AM101-AL101)</f>
        <v>-</v>
      </c>
      <c r="AN40" s="24" t="str">
        <f t="shared" ref="AN40" si="425">IF(OR(AN101=0,AN101="-",AM101=0,AM101="-"),"-",AN101-AM101)</f>
        <v>-</v>
      </c>
      <c r="AO40" s="26" t="str">
        <f t="shared" ref="AO40" si="426">IF(OR(AO101=0,AO101="-",AN101=0,AN101="-"),"-",AO101-AN101)</f>
        <v>-</v>
      </c>
      <c r="AP40" s="25" t="str">
        <f>IF(OR(AP101=0,AP101="-"),"-",AP101)</f>
        <v>-</v>
      </c>
      <c r="AQ40" s="24" t="str">
        <f>IF(OR(AQ101=0,AQ101="-",AP101=0,AP101="-"),"-",AQ101-AP101)</f>
        <v>-</v>
      </c>
      <c r="AR40" s="24" t="str">
        <f t="shared" ref="AR40" si="427">IF(OR(AR101=0,AR101="-",AQ101=0,AQ101="-"),"-",AR101-AQ101)</f>
        <v>-</v>
      </c>
      <c r="AS40" s="26" t="str">
        <f t="shared" ref="AS40" si="428">IF(OR(AS101=0,AS101="-",AR101=0,AR101="-"),"-",AS101-AR101)</f>
        <v>-</v>
      </c>
      <c r="AT40" s="25" t="str">
        <f>IF(OR(AT101=0,AT101="-"),"-",AT101)</f>
        <v>-</v>
      </c>
      <c r="AU40" s="24" t="str">
        <f>IF(OR(AU101=0,AU101="-",AT101=0,AT101="-"),"-",AU101-AT101)</f>
        <v>-</v>
      </c>
      <c r="AV40" s="24" t="str">
        <f t="shared" ref="AV40" si="429">IF(OR(AV101=0,AV101="-",AU101=0,AU101="-"),"-",AV101-AU101)</f>
        <v>-</v>
      </c>
      <c r="AW40" s="26" t="str">
        <f t="shared" ref="AW40" si="430">IF(OR(AW101=0,AW101="-",AV101=0,AV101="-"),"-",AW101-AV101)</f>
        <v>-</v>
      </c>
      <c r="AX40" s="25" t="str">
        <f>IF(OR(AX101=0,AX101="-"),"-",AX101)</f>
        <v>-</v>
      </c>
      <c r="AY40" s="24" t="str">
        <f>IF(OR(AY101=0,AY101="-",AX101=0,AX101="-"),"-",AY101-AX101)</f>
        <v>-</v>
      </c>
      <c r="AZ40" s="24" t="str">
        <f t="shared" ref="AZ40" si="431">IF(OR(AZ101=0,AZ101="-",AY101=0,AY101="-"),"-",AZ101-AY101)</f>
        <v>-</v>
      </c>
      <c r="BA40" s="26" t="str">
        <f t="shared" ref="BA40" si="432">IF(OR(BA101=0,BA101="-",AZ101=0,AZ101="-"),"-",BA101-AZ101)</f>
        <v>-</v>
      </c>
      <c r="BB40" s="25" t="str">
        <f>IF(OR(BB101=0,BB101="-"),"-",BB101)</f>
        <v>-</v>
      </c>
      <c r="BC40" s="24" t="str">
        <f>IF(OR(BC101=0,BC101="-",BB101=0,BB101="-"),"-",BC101-BB101)</f>
        <v>-</v>
      </c>
      <c r="BD40" s="24" t="str">
        <f t="shared" ref="BD40" si="433">IF(OR(BD101=0,BD101="-",BC101=0,BC101="-"),"-",BD101-BC101)</f>
        <v>-</v>
      </c>
      <c r="BE40" s="26" t="str">
        <f t="shared" ref="BE40" si="434">IF(OR(BE101=0,BE101="-",BD101=0,BD101="-"),"-",BE101-BD101)</f>
        <v>-</v>
      </c>
      <c r="BH40" s="67" t="s">
        <v>112</v>
      </c>
    </row>
    <row r="41" spans="4:60" hidden="1" outlineLevel="1" x14ac:dyDescent="0.45">
      <c r="F41" s="1" t="s">
        <v>414</v>
      </c>
      <c r="L41" s="148" t="str">
        <f>Format!$E$10</f>
        <v>百万円</v>
      </c>
      <c r="AH41" s="25" t="str">
        <f>IF(OR(AH102=0,AH102="-"),"-",AH102)</f>
        <v>-</v>
      </c>
      <c r="AI41" s="24" t="str">
        <f>IF(OR(AI102=0,AI102="-",AH102=0,AH102="-"),"-",AI102-AH102)</f>
        <v>-</v>
      </c>
      <c r="AJ41" s="24" t="str">
        <f t="shared" ref="AJ41" si="435">IF(OR(AJ102=0,AJ102="-",AI102=0,AI102="-"),"-",AJ102-AI102)</f>
        <v>-</v>
      </c>
      <c r="AK41" s="26" t="str">
        <f t="shared" ref="AK41" si="436">IF(OR(AK102=0,AK102="-",AJ102=0,AJ102="-"),"-",AK102-AJ102)</f>
        <v>-</v>
      </c>
      <c r="AL41" s="25" t="str">
        <f>IF(OR(AL102=0,AL102="-"),"-",AL102)</f>
        <v>-</v>
      </c>
      <c r="AM41" s="24" t="str">
        <f>IF(OR(AM102=0,AM102="-",AL102=0,AL102="-"),"-",AM102-AL102)</f>
        <v>-</v>
      </c>
      <c r="AN41" s="24" t="str">
        <f t="shared" ref="AN41" si="437">IF(OR(AN102=0,AN102="-",AM102=0,AM102="-"),"-",AN102-AM102)</f>
        <v>-</v>
      </c>
      <c r="AO41" s="26" t="str">
        <f t="shared" ref="AO41" si="438">IF(OR(AO102=0,AO102="-",AN102=0,AN102="-"),"-",AO102-AN102)</f>
        <v>-</v>
      </c>
      <c r="AP41" s="25" t="str">
        <f>IF(OR(AP102=0,AP102="-"),"-",AP102)</f>
        <v>-</v>
      </c>
      <c r="AQ41" s="24" t="str">
        <f>IF(OR(AQ102=0,AQ102="-",AP102=0,AP102="-"),"-",AQ102-AP102)</f>
        <v>-</v>
      </c>
      <c r="AR41" s="24" t="str">
        <f t="shared" ref="AR41" si="439">IF(OR(AR102=0,AR102="-",AQ102=0,AQ102="-"),"-",AR102-AQ102)</f>
        <v>-</v>
      </c>
      <c r="AS41" s="26" t="str">
        <f t="shared" ref="AS41" si="440">IF(OR(AS102=0,AS102="-",AR102=0,AR102="-"),"-",AS102-AR102)</f>
        <v>-</v>
      </c>
      <c r="AT41" s="25" t="str">
        <f>IF(OR(AT102=0,AT102="-"),"-",AT102)</f>
        <v>-</v>
      </c>
      <c r="AU41" s="24" t="str">
        <f>IF(OR(AU102=0,AU102="-",AT102=0,AT102="-"),"-",AU102-AT102)</f>
        <v>-</v>
      </c>
      <c r="AV41" s="24" t="str">
        <f t="shared" ref="AV41" si="441">IF(OR(AV102=0,AV102="-",AU102=0,AU102="-"),"-",AV102-AU102)</f>
        <v>-</v>
      </c>
      <c r="AW41" s="26" t="str">
        <f t="shared" ref="AW41" si="442">IF(OR(AW102=0,AW102="-",AV102=0,AV102="-"),"-",AW102-AV102)</f>
        <v>-</v>
      </c>
      <c r="AX41" s="25" t="str">
        <f>IF(OR(AX102=0,AX102="-"),"-",AX102)</f>
        <v>-</v>
      </c>
      <c r="AY41" s="24" t="str">
        <f>IF(OR(AY102=0,AY102="-",AX102=0,AX102="-"),"-",AY102-AX102)</f>
        <v>-</v>
      </c>
      <c r="AZ41" s="24" t="str">
        <f t="shared" ref="AZ41" si="443">IF(OR(AZ102=0,AZ102="-",AY102=0,AY102="-"),"-",AZ102-AY102)</f>
        <v>-</v>
      </c>
      <c r="BA41" s="26" t="str">
        <f t="shared" ref="BA41" si="444">IF(OR(BA102=0,BA102="-",AZ102=0,AZ102="-"),"-",BA102-AZ102)</f>
        <v>-</v>
      </c>
      <c r="BB41" s="25" t="str">
        <f>IF(OR(BB102=0,BB102="-"),"-",BB102)</f>
        <v>-</v>
      </c>
      <c r="BC41" s="24" t="str">
        <f>IF(OR(BC102=0,BC102="-",BB102=0,BB102="-"),"-",BC102-BB102)</f>
        <v>-</v>
      </c>
      <c r="BD41" s="24" t="str">
        <f t="shared" ref="BD41" si="445">IF(OR(BD102=0,BD102="-",BC102=0,BC102="-"),"-",BD102-BC102)</f>
        <v>-</v>
      </c>
      <c r="BE41" s="26" t="str">
        <f t="shared" ref="BE41" si="446">IF(OR(BE102=0,BE102="-",BD102=0,BD102="-"),"-",BE102-BD102)</f>
        <v>-</v>
      </c>
      <c r="BH41" s="67" t="s">
        <v>112</v>
      </c>
    </row>
    <row r="42" spans="4:60" hidden="1" outlineLevel="1" x14ac:dyDescent="0.45">
      <c r="F42" s="66" t="s">
        <v>529</v>
      </c>
      <c r="L42" s="148" t="str">
        <f>Format!$E$10</f>
        <v>百万円</v>
      </c>
      <c r="AH42" s="25" t="str">
        <f>IF(OR(AH103=0,AH103="-"),"-",AH103)</f>
        <v>-</v>
      </c>
      <c r="AI42" s="24" t="str">
        <f>IF(OR(AI103=0,AI103="-",AH103=0,AH103="-"),"-",AI103-AH103)</f>
        <v>-</v>
      </c>
      <c r="AJ42" s="24" t="str">
        <f t="shared" ref="AJ42:AJ44" si="447">IF(OR(AJ103=0,AJ103="-",AI103=0,AI103="-"),"-",AJ103-AI103)</f>
        <v>-</v>
      </c>
      <c r="AK42" s="26" t="str">
        <f t="shared" ref="AK42:AK44" si="448">IF(OR(AK103=0,AK103="-",AJ103=0,AJ103="-"),"-",AK103-AJ103)</f>
        <v>-</v>
      </c>
      <c r="AL42" s="25" t="str">
        <f>IF(OR(AL103=0,AL103="-"),"-",AL103)</f>
        <v>-</v>
      </c>
      <c r="AM42" s="24" t="str">
        <f>IF(OR(AM103=0,AM103="-",AL103=0,AL103="-"),"-",AM103-AL103)</f>
        <v>-</v>
      </c>
      <c r="AN42" s="24" t="str">
        <f t="shared" ref="AN42:AN44" si="449">IF(OR(AN103=0,AN103="-",AM103=0,AM103="-"),"-",AN103-AM103)</f>
        <v>-</v>
      </c>
      <c r="AO42" s="26" t="str">
        <f t="shared" ref="AO42:AO44" si="450">IF(OR(AO103=0,AO103="-",AN103=0,AN103="-"),"-",AO103-AN103)</f>
        <v>-</v>
      </c>
      <c r="AP42" s="25" t="str">
        <f>IF(OR(AP103=0,AP103="-"),"-",AP103)</f>
        <v>-</v>
      </c>
      <c r="AQ42" s="24" t="str">
        <f>IF(OR(AQ103=0,AQ103="-",AP103=0,AP103="-"),"-",AQ103-AP103)</f>
        <v>-</v>
      </c>
      <c r="AR42" s="24" t="str">
        <f t="shared" ref="AR42:AR44" si="451">IF(OR(AR103=0,AR103="-",AQ103=0,AQ103="-"),"-",AR103-AQ103)</f>
        <v>-</v>
      </c>
      <c r="AS42" s="26" t="str">
        <f t="shared" ref="AS42:AS44" si="452">IF(OR(AS103=0,AS103="-",AR103=0,AR103="-"),"-",AS103-AR103)</f>
        <v>-</v>
      </c>
      <c r="AT42" s="25" t="str">
        <f>IF(OR(AT103=0,AT103="-"),"-",AT103)</f>
        <v>-</v>
      </c>
      <c r="AU42" s="24" t="str">
        <f>IF(OR(AU103=0,AU103="-",AT103=0,AT103="-"),"-",AU103-AT103)</f>
        <v>-</v>
      </c>
      <c r="AV42" s="24" t="str">
        <f t="shared" ref="AV42:AV44" si="453">IF(OR(AV103=0,AV103="-",AU103=0,AU103="-"),"-",AV103-AU103)</f>
        <v>-</v>
      </c>
      <c r="AW42" s="26" t="str">
        <f t="shared" ref="AW42:AW44" si="454">IF(OR(AW103=0,AW103="-",AV103=0,AV103="-"),"-",AW103-AV103)</f>
        <v>-</v>
      </c>
      <c r="AX42" s="25" t="str">
        <f>IF(OR(AX103=0,AX103="-"),"-",AX103)</f>
        <v>-</v>
      </c>
      <c r="AY42" s="24" t="str">
        <f>IF(OR(AY103=0,AY103="-",AX103=0,AX103="-"),"-",AY103-AX103)</f>
        <v>-</v>
      </c>
      <c r="AZ42" s="24" t="str">
        <f t="shared" ref="AZ42:AZ44" si="455">IF(OR(AZ103=0,AZ103="-",AY103=0,AY103="-"),"-",AZ103-AY103)</f>
        <v>-</v>
      </c>
      <c r="BA42" s="26" t="str">
        <f t="shared" ref="BA42:BA44" si="456">IF(OR(BA103=0,BA103="-",AZ103=0,AZ103="-"),"-",BA103-AZ103)</f>
        <v>-</v>
      </c>
      <c r="BB42" s="25" t="str">
        <f>IF(OR(BB103=0,BB103="-"),"-",BB103)</f>
        <v>-</v>
      </c>
      <c r="BC42" s="24" t="str">
        <f>IF(OR(BC103=0,BC103="-",BB103=0,BB103="-"),"-",BC103-BB103)</f>
        <v>-</v>
      </c>
      <c r="BD42" s="24" t="str">
        <f t="shared" ref="BD42:BD44" si="457">IF(OR(BD103=0,BD103="-",BC103=0,BC103="-"),"-",BD103-BC103)</f>
        <v>-</v>
      </c>
      <c r="BE42" s="26" t="str">
        <f t="shared" ref="BE42:BE44" si="458">IF(OR(BE103=0,BE103="-",BD103=0,BD103="-"),"-",BE103-BD103)</f>
        <v>-</v>
      </c>
      <c r="BH42" s="67" t="s">
        <v>112</v>
      </c>
    </row>
    <row r="43" spans="4:60" hidden="1" outlineLevel="1" x14ac:dyDescent="0.45">
      <c r="E43" s="1" t="s">
        <v>415</v>
      </c>
      <c r="L43" s="148" t="str">
        <f>Format!$E$10</f>
        <v>百万円</v>
      </c>
      <c r="AH43" s="25" t="str">
        <f>IF(OR(AH104=0,AH104="-"),"-",AH104)</f>
        <v>-</v>
      </c>
      <c r="AI43" s="24" t="str">
        <f>IF(OR(AI104=0,AI104="-",AH104=0,AH104="-"),"-",AI104-AH104)</f>
        <v>-</v>
      </c>
      <c r="AJ43" s="24" t="str">
        <f t="shared" si="447"/>
        <v>-</v>
      </c>
      <c r="AK43" s="26" t="str">
        <f t="shared" si="448"/>
        <v>-</v>
      </c>
      <c r="AL43" s="25" t="str">
        <f>IF(OR(AL104=0,AL104="-"),"-",AL104)</f>
        <v>-</v>
      </c>
      <c r="AM43" s="24" t="str">
        <f>IF(OR(AM104=0,AM104="-",AL104=0,AL104="-"),"-",AM104-AL104)</f>
        <v>-</v>
      </c>
      <c r="AN43" s="24" t="str">
        <f t="shared" si="449"/>
        <v>-</v>
      </c>
      <c r="AO43" s="26" t="str">
        <f t="shared" si="450"/>
        <v>-</v>
      </c>
      <c r="AP43" s="25" t="str">
        <f>IF(OR(AP104=0,AP104="-"),"-",AP104)</f>
        <v>-</v>
      </c>
      <c r="AQ43" s="24" t="str">
        <f>IF(OR(AQ104=0,AQ104="-",AP104=0,AP104="-"),"-",AQ104-AP104)</f>
        <v>-</v>
      </c>
      <c r="AR43" s="24" t="str">
        <f t="shared" si="451"/>
        <v>-</v>
      </c>
      <c r="AS43" s="26" t="str">
        <f t="shared" si="452"/>
        <v>-</v>
      </c>
      <c r="AT43" s="25" t="str">
        <f>IF(OR(AT104=0,AT104="-"),"-",AT104)</f>
        <v>-</v>
      </c>
      <c r="AU43" s="24" t="str">
        <f>IF(OR(AU104=0,AU104="-",AT104=0,AT104="-"),"-",AU104-AT104)</f>
        <v>-</v>
      </c>
      <c r="AV43" s="24" t="str">
        <f t="shared" si="453"/>
        <v>-</v>
      </c>
      <c r="AW43" s="26" t="str">
        <f t="shared" si="454"/>
        <v>-</v>
      </c>
      <c r="AX43" s="25" t="str">
        <f>IF(OR(AX104=0,AX104="-"),"-",AX104)</f>
        <v>-</v>
      </c>
      <c r="AY43" s="24" t="str">
        <f>IF(OR(AY104=0,AY104="-",AX104=0,AX104="-"),"-",AY104-AX104)</f>
        <v>-</v>
      </c>
      <c r="AZ43" s="24" t="str">
        <f t="shared" si="455"/>
        <v>-</v>
      </c>
      <c r="BA43" s="26" t="str">
        <f t="shared" si="456"/>
        <v>-</v>
      </c>
      <c r="BB43" s="25" t="str">
        <f>IF(OR(BB104=0,BB104="-"),"-",BB104)</f>
        <v>-</v>
      </c>
      <c r="BC43" s="24" t="str">
        <f>IF(OR(BC104=0,BC104="-",BB104=0,BB104="-"),"-",BC104-BB104)</f>
        <v>-</v>
      </c>
      <c r="BD43" s="24" t="str">
        <f t="shared" si="457"/>
        <v>-</v>
      </c>
      <c r="BE43" s="26" t="str">
        <f t="shared" si="458"/>
        <v>-</v>
      </c>
      <c r="BH43" s="67" t="s">
        <v>112</v>
      </c>
    </row>
    <row r="44" spans="4:60" s="5" customFormat="1" collapsed="1" x14ac:dyDescent="0.45">
      <c r="D44" s="5" t="s">
        <v>416</v>
      </c>
      <c r="L44" s="150" t="str">
        <f>Format!$E$10</f>
        <v>百万円</v>
      </c>
      <c r="M44" s="16"/>
      <c r="N44" s="33">
        <f>N135</f>
        <v>0</v>
      </c>
      <c r="O44" s="33">
        <f t="shared" ref="O44:W44" si="459">O135</f>
        <v>0</v>
      </c>
      <c r="P44" s="33">
        <f t="shared" si="459"/>
        <v>0</v>
      </c>
      <c r="Q44" s="33">
        <f t="shared" si="459"/>
        <v>0</v>
      </c>
      <c r="R44" s="33">
        <f t="shared" si="459"/>
        <v>0</v>
      </c>
      <c r="S44" s="33">
        <f t="shared" si="459"/>
        <v>0</v>
      </c>
      <c r="T44" s="33">
        <f t="shared" si="459"/>
        <v>0</v>
      </c>
      <c r="U44" s="33">
        <f t="shared" si="459"/>
        <v>0</v>
      </c>
      <c r="V44" s="33">
        <f t="shared" si="459"/>
        <v>0</v>
      </c>
      <c r="W44" s="33">
        <f t="shared" si="459"/>
        <v>0</v>
      </c>
      <c r="X44" s="34">
        <f>X10-X31</f>
        <v>0</v>
      </c>
      <c r="Y44" s="33">
        <f>Y10-Y31</f>
        <v>0</v>
      </c>
      <c r="Z44" s="33">
        <f>Z10-Z31</f>
        <v>0</v>
      </c>
      <c r="AA44" s="33">
        <f>AA10-AA31</f>
        <v>0</v>
      </c>
      <c r="AB44" s="33">
        <f>AB10-AB31</f>
        <v>0</v>
      </c>
      <c r="AC44" s="34">
        <f>AC135</f>
        <v>0</v>
      </c>
      <c r="AD44" s="33"/>
      <c r="AE44" s="33"/>
      <c r="AF44" s="33"/>
      <c r="AG44" s="34"/>
      <c r="AH44" s="34" t="str">
        <f>IF(OR(AH105=0,AH105="-"),"-",AH105)</f>
        <v>-</v>
      </c>
      <c r="AI44" s="33" t="str">
        <f>IF(OR(AI105=0,AI105="-",AH105=0,AH105="-"),"-",AI105-AH105)</f>
        <v>-</v>
      </c>
      <c r="AJ44" s="33" t="str">
        <f t="shared" si="447"/>
        <v>-</v>
      </c>
      <c r="AK44" s="35" t="str">
        <f t="shared" si="448"/>
        <v>-</v>
      </c>
      <c r="AL44" s="34" t="str">
        <f>IF(OR(AL105=0,AL105="-"),"-",AL105)</f>
        <v>-</v>
      </c>
      <c r="AM44" s="33" t="str">
        <f>IF(OR(AM105=0,AM105="-",AL105=0,AL105="-"),"-",AM105-AL105)</f>
        <v>-</v>
      </c>
      <c r="AN44" s="33" t="str">
        <f t="shared" si="449"/>
        <v>-</v>
      </c>
      <c r="AO44" s="35" t="str">
        <f t="shared" si="450"/>
        <v>-</v>
      </c>
      <c r="AP44" s="34" t="str">
        <f>IF(OR(AP105=0,AP105="-"),"-",AP105)</f>
        <v>-</v>
      </c>
      <c r="AQ44" s="33" t="str">
        <f>IF(OR(AQ105=0,AQ105="-",AP105=0,AP105="-"),"-",AQ105-AP105)</f>
        <v>-</v>
      </c>
      <c r="AR44" s="33" t="str">
        <f t="shared" si="451"/>
        <v>-</v>
      </c>
      <c r="AS44" s="35" t="str">
        <f t="shared" si="452"/>
        <v>-</v>
      </c>
      <c r="AT44" s="34" t="str">
        <f>IF(OR(AT105=0,AT105="-"),"-",AT105)</f>
        <v>-</v>
      </c>
      <c r="AU44" s="33" t="str">
        <f>IF(OR(AU105=0,AU105="-",AT105=0,AT105="-"),"-",AU105-AT105)</f>
        <v>-</v>
      </c>
      <c r="AV44" s="33" t="str">
        <f t="shared" si="453"/>
        <v>-</v>
      </c>
      <c r="AW44" s="35" t="str">
        <f t="shared" si="454"/>
        <v>-</v>
      </c>
      <c r="AX44" s="34" t="str">
        <f>IF(OR(AX105=0,AX105="-"),"-",AX105)</f>
        <v>-</v>
      </c>
      <c r="AY44" s="33" t="str">
        <f>IF(OR(AY105=0,AY105="-",AX105=0,AX105="-"),"-",AY105-AX105)</f>
        <v>-</v>
      </c>
      <c r="AZ44" s="33" t="str">
        <f t="shared" si="455"/>
        <v>-</v>
      </c>
      <c r="BA44" s="35" t="str">
        <f t="shared" si="456"/>
        <v>-</v>
      </c>
      <c r="BB44" s="34" t="str">
        <f>IF(OR(BB105=0,BB105="-"),"-",BB105)</f>
        <v>-</v>
      </c>
      <c r="BC44" s="33" t="str">
        <f>IF(OR(BC105=0,BC105="-",BB105=0,BB105="-"),"-",BC105-BB105)</f>
        <v>-</v>
      </c>
      <c r="BD44" s="33" t="str">
        <f t="shared" si="457"/>
        <v>-</v>
      </c>
      <c r="BE44" s="35" t="str">
        <f t="shared" si="458"/>
        <v>-</v>
      </c>
      <c r="BF44" s="36"/>
      <c r="BG44" s="36"/>
      <c r="BH44" s="69" t="s">
        <v>112</v>
      </c>
    </row>
    <row r="45" spans="4:60" s="9" customFormat="1" x14ac:dyDescent="0.45">
      <c r="K45" s="9" t="str">
        <f>Format!$E$17</f>
        <v>YoY, %</v>
      </c>
      <c r="L45" s="151" t="s">
        <v>47</v>
      </c>
      <c r="M45" s="8"/>
      <c r="N45" s="37" t="str">
        <f>IFERROR((N44-M44)/M44*100,"-")</f>
        <v>-</v>
      </c>
      <c r="O45" s="37" t="str">
        <f>IFERROR((O44-N44)/N44*100,"-")</f>
        <v>-</v>
      </c>
      <c r="P45" s="37" t="str">
        <f t="shared" ref="P45" si="460">IFERROR((P44-O44)/O44*100,"-")</f>
        <v>-</v>
      </c>
      <c r="Q45" s="37" t="str">
        <f t="shared" ref="Q45" si="461">IFERROR((Q44-P44)/P44*100,"-")</f>
        <v>-</v>
      </c>
      <c r="R45" s="37" t="str">
        <f t="shared" ref="R45" si="462">IFERROR((R44-Q44)/Q44*100,"-")</f>
        <v>-</v>
      </c>
      <c r="S45" s="37" t="str">
        <f t="shared" ref="S45" si="463">IFERROR((S44-R44)/R44*100,"-")</f>
        <v>-</v>
      </c>
      <c r="T45" s="37" t="str">
        <f t="shared" ref="T45" si="464">IFERROR((T44-S44)/S44*100,"-")</f>
        <v>-</v>
      </c>
      <c r="U45" s="37" t="str">
        <f t="shared" ref="U45" si="465">IFERROR((U44-T44)/T44*100,"-")</f>
        <v>-</v>
      </c>
      <c r="V45" s="37" t="str">
        <f t="shared" ref="V45" si="466">IFERROR((V44-U44)/U44*100,"-")</f>
        <v>-</v>
      </c>
      <c r="W45" s="37" t="str">
        <f t="shared" ref="W45" si="467">IFERROR((W44-V44)/V44*100,"-")</f>
        <v>-</v>
      </c>
      <c r="X45" s="38" t="str">
        <f t="shared" ref="X45" si="468">IFERROR((X44-W44)/W44*100,"-")</f>
        <v>-</v>
      </c>
      <c r="Y45" s="37" t="str">
        <f t="shared" ref="Y45" si="469">IFERROR((Y44-X44)/X44*100,"-")</f>
        <v>-</v>
      </c>
      <c r="Z45" s="37" t="str">
        <f t="shared" ref="Z45" si="470">IFERROR((Z44-Y44)/Y44*100,"-")</f>
        <v>-</v>
      </c>
      <c r="AA45" s="37" t="str">
        <f t="shared" ref="AA45" si="471">IFERROR((AA44-Z44)/Z44*100,"-")</f>
        <v>-</v>
      </c>
      <c r="AB45" s="37" t="str">
        <f t="shared" ref="AB45" si="472">IFERROR((AB44-AA44)/AA44*100,"-")</f>
        <v>-</v>
      </c>
      <c r="AC45" s="38" t="str">
        <f>IFERROR((AC44-W44)/W44*100,"-")</f>
        <v>-</v>
      </c>
      <c r="AD45" s="37"/>
      <c r="AE45" s="37"/>
      <c r="AF45" s="37"/>
      <c r="AG45" s="38"/>
      <c r="AH45" s="38" t="str">
        <f t="shared" ref="AH45" si="473">IFERROR((AH44-AD44)/AD44*100,"-")</f>
        <v>-</v>
      </c>
      <c r="AI45" s="37" t="str">
        <f t="shared" ref="AI45" si="474">IFERROR((AI44-AE44)/AE44*100,"-")</f>
        <v>-</v>
      </c>
      <c r="AJ45" s="37" t="str">
        <f t="shared" ref="AJ45" si="475">IFERROR((AJ44-AF44)/AF44*100,"-")</f>
        <v>-</v>
      </c>
      <c r="AK45" s="39" t="str">
        <f t="shared" ref="AK45" si="476">IFERROR((AK44-AG44)/AG44*100,"-")</f>
        <v>-</v>
      </c>
      <c r="AL45" s="38" t="str">
        <f t="shared" ref="AL45" si="477">IFERROR((AL44-AH44)/AH44*100,"-")</f>
        <v>-</v>
      </c>
      <c r="AM45" s="37" t="str">
        <f t="shared" ref="AM45" si="478">IFERROR((AM44-AI44)/AI44*100,"-")</f>
        <v>-</v>
      </c>
      <c r="AN45" s="37" t="str">
        <f t="shared" ref="AN45" si="479">IFERROR((AN44-AJ44)/AJ44*100,"-")</f>
        <v>-</v>
      </c>
      <c r="AO45" s="39" t="str">
        <f t="shared" ref="AO45" si="480">IFERROR((AO44-AK44)/AK44*100,"-")</f>
        <v>-</v>
      </c>
      <c r="AP45" s="38" t="str">
        <f t="shared" ref="AP45" si="481">IFERROR((AP44-AL44)/AL44*100,"-")</f>
        <v>-</v>
      </c>
      <c r="AQ45" s="37" t="str">
        <f t="shared" ref="AQ45" si="482">IFERROR((AQ44-AM44)/AM44*100,"-")</f>
        <v>-</v>
      </c>
      <c r="AR45" s="37" t="str">
        <f t="shared" ref="AR45" si="483">IFERROR((AR44-AN44)/AN44*100,"-")</f>
        <v>-</v>
      </c>
      <c r="AS45" s="39" t="str">
        <f t="shared" ref="AS45" si="484">IFERROR((AS44-AO44)/AO44*100,"-")</f>
        <v>-</v>
      </c>
      <c r="AT45" s="38" t="str">
        <f t="shared" ref="AT45" si="485">IFERROR((AT44-AP44)/AP44*100,"-")</f>
        <v>-</v>
      </c>
      <c r="AU45" s="37" t="str">
        <f t="shared" ref="AU45" si="486">IFERROR((AU44-AQ44)/AQ44*100,"-")</f>
        <v>-</v>
      </c>
      <c r="AV45" s="37" t="str">
        <f t="shared" ref="AV45" si="487">IFERROR((AV44-AR44)/AR44*100,"-")</f>
        <v>-</v>
      </c>
      <c r="AW45" s="39" t="str">
        <f t="shared" ref="AW45" si="488">IFERROR((AW44-AS44)/AS44*100,"-")</f>
        <v>-</v>
      </c>
      <c r="AX45" s="38" t="str">
        <f t="shared" ref="AX45" si="489">IFERROR((AX44-AT44)/AT44*100,"-")</f>
        <v>-</v>
      </c>
      <c r="AY45" s="37" t="str">
        <f t="shared" ref="AY45" si="490">IFERROR((AY44-AU44)/AU44*100,"-")</f>
        <v>-</v>
      </c>
      <c r="AZ45" s="37" t="str">
        <f t="shared" ref="AZ45" si="491">IFERROR((AZ44-AV44)/AV44*100,"-")</f>
        <v>-</v>
      </c>
      <c r="BA45" s="39" t="str">
        <f t="shared" ref="BA45" si="492">IFERROR((BA44-AW44)/AW44*100,"-")</f>
        <v>-</v>
      </c>
      <c r="BB45" s="38" t="str">
        <f t="shared" ref="BB45" si="493">IFERROR((BB44-AX44)/AX44*100,"-")</f>
        <v>-</v>
      </c>
      <c r="BC45" s="37" t="str">
        <f t="shared" ref="BC45" si="494">IFERROR((BC44-AY44)/AY44*100,"-")</f>
        <v>-</v>
      </c>
      <c r="BD45" s="37" t="str">
        <f t="shared" ref="BD45" si="495">IFERROR((BD44-AZ44)/AZ44*100,"-")</f>
        <v>-</v>
      </c>
      <c r="BE45" s="39" t="str">
        <f t="shared" ref="BE45" si="496">IFERROR((BE44-BA44)/BA44*100,"-")</f>
        <v>-</v>
      </c>
      <c r="BF45" s="40"/>
      <c r="BG45" s="40"/>
      <c r="BH45" s="110" t="s">
        <v>112</v>
      </c>
    </row>
    <row r="46" spans="4:60" s="9" customFormat="1" x14ac:dyDescent="0.45">
      <c r="K46" s="9" t="str">
        <f>Format!$E$18</f>
        <v>% of sales</v>
      </c>
      <c r="L46" s="151" t="s">
        <v>47</v>
      </c>
      <c r="M46" s="8"/>
      <c r="N46" s="37" t="str">
        <f t="shared" ref="N46:AC46" si="497">IFERROR(IF(N44="","-",N44/N$10*100),"-")</f>
        <v>-</v>
      </c>
      <c r="O46" s="37" t="str">
        <f t="shared" si="497"/>
        <v>-</v>
      </c>
      <c r="P46" s="37" t="str">
        <f t="shared" si="497"/>
        <v>-</v>
      </c>
      <c r="Q46" s="37" t="str">
        <f t="shared" si="497"/>
        <v>-</v>
      </c>
      <c r="R46" s="37" t="str">
        <f t="shared" si="497"/>
        <v>-</v>
      </c>
      <c r="S46" s="37" t="str">
        <f t="shared" si="497"/>
        <v>-</v>
      </c>
      <c r="T46" s="37" t="str">
        <f t="shared" si="497"/>
        <v>-</v>
      </c>
      <c r="U46" s="37" t="str">
        <f t="shared" si="497"/>
        <v>-</v>
      </c>
      <c r="V46" s="37" t="str">
        <f t="shared" si="497"/>
        <v>-</v>
      </c>
      <c r="W46" s="37" t="str">
        <f t="shared" si="497"/>
        <v>-</v>
      </c>
      <c r="X46" s="38" t="str">
        <f t="shared" si="497"/>
        <v>-</v>
      </c>
      <c r="Y46" s="37" t="str">
        <f t="shared" si="497"/>
        <v>-</v>
      </c>
      <c r="Z46" s="37" t="str">
        <f t="shared" si="497"/>
        <v>-</v>
      </c>
      <c r="AA46" s="37" t="str">
        <f t="shared" si="497"/>
        <v>-</v>
      </c>
      <c r="AB46" s="37" t="str">
        <f t="shared" si="497"/>
        <v>-</v>
      </c>
      <c r="AC46" s="38" t="str">
        <f t="shared" si="497"/>
        <v>-</v>
      </c>
      <c r="AD46" s="37" t="str">
        <f t="shared" ref="AD46:AE46" si="498">IFERROR(IF(AD44="","-",AD44/AD$10*100),"-")</f>
        <v>-</v>
      </c>
      <c r="AE46" s="37" t="str">
        <f t="shared" si="498"/>
        <v>-</v>
      </c>
      <c r="AF46" s="37"/>
      <c r="AG46" s="38"/>
      <c r="AH46" s="38" t="str">
        <f t="shared" ref="AH46:AK46" si="499">IFERROR(IF(AH44="","-",AH44/AH$10*100),"-")</f>
        <v>-</v>
      </c>
      <c r="AI46" s="37" t="str">
        <f t="shared" si="499"/>
        <v>-</v>
      </c>
      <c r="AJ46" s="37" t="str">
        <f t="shared" si="499"/>
        <v>-</v>
      </c>
      <c r="AK46" s="39" t="str">
        <f t="shared" si="499"/>
        <v>-</v>
      </c>
      <c r="AL46" s="38" t="str">
        <f t="shared" ref="AL46:AO46" si="500">IFERROR(IF(AL44="","-",AL44/AL$10*100),"-")</f>
        <v>-</v>
      </c>
      <c r="AM46" s="37" t="str">
        <f t="shared" si="500"/>
        <v>-</v>
      </c>
      <c r="AN46" s="37" t="str">
        <f t="shared" si="500"/>
        <v>-</v>
      </c>
      <c r="AO46" s="39" t="str">
        <f t="shared" si="500"/>
        <v>-</v>
      </c>
      <c r="AP46" s="38" t="str">
        <f t="shared" ref="AP46:BE46" si="501">IFERROR(IF(AP44="","-",AP44/AP$10*100),"-")</f>
        <v>-</v>
      </c>
      <c r="AQ46" s="37" t="str">
        <f t="shared" si="501"/>
        <v>-</v>
      </c>
      <c r="AR46" s="37" t="str">
        <f t="shared" si="501"/>
        <v>-</v>
      </c>
      <c r="AS46" s="39" t="str">
        <f t="shared" si="501"/>
        <v>-</v>
      </c>
      <c r="AT46" s="38" t="str">
        <f t="shared" si="501"/>
        <v>-</v>
      </c>
      <c r="AU46" s="37" t="str">
        <f t="shared" si="501"/>
        <v>-</v>
      </c>
      <c r="AV46" s="37" t="str">
        <f t="shared" si="501"/>
        <v>-</v>
      </c>
      <c r="AW46" s="39" t="str">
        <f t="shared" si="501"/>
        <v>-</v>
      </c>
      <c r="AX46" s="38" t="str">
        <f t="shared" si="501"/>
        <v>-</v>
      </c>
      <c r="AY46" s="37" t="str">
        <f t="shared" si="501"/>
        <v>-</v>
      </c>
      <c r="AZ46" s="37" t="str">
        <f t="shared" si="501"/>
        <v>-</v>
      </c>
      <c r="BA46" s="39" t="str">
        <f t="shared" si="501"/>
        <v>-</v>
      </c>
      <c r="BB46" s="38" t="str">
        <f t="shared" si="501"/>
        <v>-</v>
      </c>
      <c r="BC46" s="37" t="str">
        <f t="shared" si="501"/>
        <v>-</v>
      </c>
      <c r="BD46" s="37" t="str">
        <f t="shared" si="501"/>
        <v>-</v>
      </c>
      <c r="BE46" s="39" t="str">
        <f t="shared" si="501"/>
        <v>-</v>
      </c>
      <c r="BF46" s="40"/>
      <c r="BG46" s="40"/>
      <c r="BH46" s="110" t="s">
        <v>112</v>
      </c>
    </row>
    <row r="47" spans="4:60" x14ac:dyDescent="0.45">
      <c r="D47" s="1" t="s">
        <v>417</v>
      </c>
      <c r="L47" s="148" t="str">
        <f>Format!$E$10</f>
        <v>百万円</v>
      </c>
      <c r="N47" s="24">
        <f>N138</f>
        <v>0</v>
      </c>
      <c r="O47" s="24">
        <f t="shared" ref="O47:W47" si="502">O138</f>
        <v>0</v>
      </c>
      <c r="P47" s="24">
        <f t="shared" si="502"/>
        <v>0</v>
      </c>
      <c r="Q47" s="24">
        <f t="shared" si="502"/>
        <v>0</v>
      </c>
      <c r="R47" s="24">
        <f t="shared" si="502"/>
        <v>0</v>
      </c>
      <c r="S47" s="24">
        <f t="shared" si="502"/>
        <v>0</v>
      </c>
      <c r="T47" s="24">
        <f t="shared" si="502"/>
        <v>0</v>
      </c>
      <c r="U47" s="24">
        <f t="shared" si="502"/>
        <v>0</v>
      </c>
      <c r="V47" s="24">
        <f t="shared" si="502"/>
        <v>0</v>
      </c>
      <c r="W47" s="24">
        <f t="shared" si="502"/>
        <v>0</v>
      </c>
      <c r="X47" s="25">
        <f>W47</f>
        <v>0</v>
      </c>
      <c r="Y47" s="24">
        <f t="shared" ref="Y47:AB47" si="503">X47</f>
        <v>0</v>
      </c>
      <c r="Z47" s="24">
        <f t="shared" si="503"/>
        <v>0</v>
      </c>
      <c r="AA47" s="24">
        <f t="shared" si="503"/>
        <v>0</v>
      </c>
      <c r="AB47" s="24">
        <f t="shared" si="503"/>
        <v>0</v>
      </c>
      <c r="AH47" s="25" t="str">
        <f>IF(OR(AH108=0,AH108="-"),"-",AH108)</f>
        <v>-</v>
      </c>
      <c r="AI47" s="24" t="str">
        <f>IF(OR(AI108=0,AI108="-",AH108=0,AH108="-"),"-",AI108-AH108)</f>
        <v>-</v>
      </c>
      <c r="AJ47" s="24" t="str">
        <f t="shared" ref="AJ47" si="504">IF(OR(AJ108=0,AJ108="-",AI108=0,AI108="-"),"-",AJ108-AI108)</f>
        <v>-</v>
      </c>
      <c r="AK47" s="26" t="str">
        <f t="shared" ref="AK47" si="505">IF(OR(AK108=0,AK108="-",AJ108=0,AJ108="-"),"-",AK108-AJ108)</f>
        <v>-</v>
      </c>
      <c r="AL47" s="25" t="str">
        <f>IF(OR(AL108=0,AL108="-"),"-",AL108)</f>
        <v>-</v>
      </c>
      <c r="AM47" s="24" t="str">
        <f>IF(OR(AM108=0,AM108="-",AL108=0,AL108="-"),"-",AM108-AL108)</f>
        <v>-</v>
      </c>
      <c r="AN47" s="24" t="str">
        <f t="shared" ref="AN47" si="506">IF(OR(AN108=0,AN108="-",AM108=0,AM108="-"),"-",AN108-AM108)</f>
        <v>-</v>
      </c>
      <c r="AO47" s="26" t="str">
        <f t="shared" ref="AO47" si="507">IF(OR(AO108=0,AO108="-",AN108=0,AN108="-"),"-",AO108-AN108)</f>
        <v>-</v>
      </c>
      <c r="AP47" s="25" t="str">
        <f>IF(OR(AP108=0,AP108="-"),"-",AP108)</f>
        <v>-</v>
      </c>
      <c r="AQ47" s="24" t="str">
        <f>IF(OR(AQ108=0,AQ108="-",AP108=0,AP108="-"),"-",AQ108-AP108)</f>
        <v>-</v>
      </c>
      <c r="AR47" s="24" t="str">
        <f t="shared" ref="AR47" si="508">IF(OR(AR108=0,AR108="-",AQ108=0,AQ108="-"),"-",AR108-AQ108)</f>
        <v>-</v>
      </c>
      <c r="AS47" s="26" t="str">
        <f t="shared" ref="AS47" si="509">IF(OR(AS108=0,AS108="-",AR108=0,AR108="-"),"-",AS108-AR108)</f>
        <v>-</v>
      </c>
      <c r="AT47" s="25" t="str">
        <f>IF(OR(AT108=0,AT108="-"),"-",AT108)</f>
        <v>-</v>
      </c>
      <c r="AU47" s="24" t="str">
        <f>IF(OR(AU108=0,AU108="-",AT108=0,AT108="-"),"-",AU108-AT108)</f>
        <v>-</v>
      </c>
      <c r="AV47" s="24" t="str">
        <f t="shared" ref="AV47" si="510">IF(OR(AV108=0,AV108="-",AU108=0,AU108="-"),"-",AV108-AU108)</f>
        <v>-</v>
      </c>
      <c r="AW47" s="26" t="str">
        <f t="shared" ref="AW47" si="511">IF(OR(AW108=0,AW108="-",AV108=0,AV108="-"),"-",AW108-AV108)</f>
        <v>-</v>
      </c>
      <c r="AX47" s="25" t="str">
        <f>IF(OR(AX108=0,AX108="-"),"-",AX108)</f>
        <v>-</v>
      </c>
      <c r="AY47" s="24" t="str">
        <f>IF(OR(AY108=0,AY108="-",AX108=0,AX108="-"),"-",AY108-AX108)</f>
        <v>-</v>
      </c>
      <c r="AZ47" s="24" t="str">
        <f t="shared" ref="AZ47" si="512">IF(OR(AZ108=0,AZ108="-",AY108=0,AY108="-"),"-",AZ108-AY108)</f>
        <v>-</v>
      </c>
      <c r="BA47" s="26" t="str">
        <f t="shared" ref="BA47" si="513">IF(OR(BA108=0,BA108="-",AZ108=0,AZ108="-"),"-",BA108-AZ108)</f>
        <v>-</v>
      </c>
      <c r="BB47" s="25" t="str">
        <f>IF(OR(BB108=0,BB108="-"),"-",BB108)</f>
        <v>-</v>
      </c>
      <c r="BC47" s="24" t="str">
        <f>IF(OR(BC108=0,BC108="-",BB108=0,BB108="-"),"-",BC108-BB108)</f>
        <v>-</v>
      </c>
      <c r="BD47" s="24" t="str">
        <f t="shared" ref="BD47" si="514">IF(OR(BD108=0,BD108="-",BC108=0,BC108="-"),"-",BD108-BC108)</f>
        <v>-</v>
      </c>
      <c r="BE47" s="26" t="str">
        <f t="shared" ref="BE47" si="515">IF(OR(BE108=0,BE108="-",BD108=0,BD108="-"),"-",BE108-BD108)</f>
        <v>-</v>
      </c>
      <c r="BH47" s="67" t="s">
        <v>112</v>
      </c>
    </row>
    <row r="48" spans="4:60" s="9" customFormat="1" x14ac:dyDescent="0.45">
      <c r="K48" s="9" t="str">
        <f>Format!$E$18</f>
        <v>% of sales</v>
      </c>
      <c r="L48" s="151" t="s">
        <v>47</v>
      </c>
      <c r="M48" s="8"/>
      <c r="N48" s="37" t="str">
        <f t="shared" ref="N48:AC48" si="516">IFERROR(IF(N47="","-",N47/N$10*100),"-")</f>
        <v>-</v>
      </c>
      <c r="O48" s="37" t="str">
        <f t="shared" si="516"/>
        <v>-</v>
      </c>
      <c r="P48" s="37" t="str">
        <f t="shared" si="516"/>
        <v>-</v>
      </c>
      <c r="Q48" s="37" t="str">
        <f t="shared" si="516"/>
        <v>-</v>
      </c>
      <c r="R48" s="37" t="str">
        <f t="shared" si="516"/>
        <v>-</v>
      </c>
      <c r="S48" s="37" t="str">
        <f t="shared" si="516"/>
        <v>-</v>
      </c>
      <c r="T48" s="37" t="str">
        <f t="shared" si="516"/>
        <v>-</v>
      </c>
      <c r="U48" s="37" t="str">
        <f t="shared" si="516"/>
        <v>-</v>
      </c>
      <c r="V48" s="37" t="str">
        <f t="shared" si="516"/>
        <v>-</v>
      </c>
      <c r="W48" s="37" t="str">
        <f t="shared" si="516"/>
        <v>-</v>
      </c>
      <c r="X48" s="38" t="str">
        <f t="shared" si="516"/>
        <v>-</v>
      </c>
      <c r="Y48" s="37" t="str">
        <f t="shared" si="516"/>
        <v>-</v>
      </c>
      <c r="Z48" s="37" t="str">
        <f t="shared" si="516"/>
        <v>-</v>
      </c>
      <c r="AA48" s="37" t="str">
        <f t="shared" si="516"/>
        <v>-</v>
      </c>
      <c r="AB48" s="37" t="str">
        <f t="shared" si="516"/>
        <v>-</v>
      </c>
      <c r="AC48" s="38" t="str">
        <f t="shared" si="516"/>
        <v>-</v>
      </c>
      <c r="AD48" s="37" t="str">
        <f t="shared" ref="AD48:AE48" si="517">IFERROR(IF(AD47="","-",AD47/AD$10*100),"-")</f>
        <v>-</v>
      </c>
      <c r="AE48" s="37" t="str">
        <f t="shared" si="517"/>
        <v>-</v>
      </c>
      <c r="AF48" s="37"/>
      <c r="AG48" s="38"/>
      <c r="AH48" s="38" t="str">
        <f t="shared" ref="AH48:AK48" si="518">IFERROR(IF(AH47="","-",AH47/AH$10*100),"-")</f>
        <v>-</v>
      </c>
      <c r="AI48" s="37" t="str">
        <f t="shared" si="518"/>
        <v>-</v>
      </c>
      <c r="AJ48" s="37" t="str">
        <f t="shared" si="518"/>
        <v>-</v>
      </c>
      <c r="AK48" s="39" t="str">
        <f t="shared" si="518"/>
        <v>-</v>
      </c>
      <c r="AL48" s="38" t="str">
        <f t="shared" ref="AL48:AO48" si="519">IFERROR(IF(AL47="","-",AL47/AL$10*100),"-")</f>
        <v>-</v>
      </c>
      <c r="AM48" s="37" t="str">
        <f t="shared" si="519"/>
        <v>-</v>
      </c>
      <c r="AN48" s="37" t="str">
        <f t="shared" si="519"/>
        <v>-</v>
      </c>
      <c r="AO48" s="39" t="str">
        <f t="shared" si="519"/>
        <v>-</v>
      </c>
      <c r="AP48" s="38" t="str">
        <f t="shared" ref="AP48:BE48" si="520">IFERROR(IF(AP47="","-",AP47/AP$10*100),"-")</f>
        <v>-</v>
      </c>
      <c r="AQ48" s="37" t="str">
        <f t="shared" si="520"/>
        <v>-</v>
      </c>
      <c r="AR48" s="37" t="str">
        <f t="shared" si="520"/>
        <v>-</v>
      </c>
      <c r="AS48" s="39" t="str">
        <f t="shared" si="520"/>
        <v>-</v>
      </c>
      <c r="AT48" s="38" t="str">
        <f t="shared" si="520"/>
        <v>-</v>
      </c>
      <c r="AU48" s="37" t="str">
        <f t="shared" si="520"/>
        <v>-</v>
      </c>
      <c r="AV48" s="37" t="str">
        <f t="shared" si="520"/>
        <v>-</v>
      </c>
      <c r="AW48" s="39" t="str">
        <f t="shared" si="520"/>
        <v>-</v>
      </c>
      <c r="AX48" s="38" t="str">
        <f t="shared" si="520"/>
        <v>-</v>
      </c>
      <c r="AY48" s="37" t="str">
        <f t="shared" si="520"/>
        <v>-</v>
      </c>
      <c r="AZ48" s="37" t="str">
        <f t="shared" si="520"/>
        <v>-</v>
      </c>
      <c r="BA48" s="39" t="str">
        <f t="shared" si="520"/>
        <v>-</v>
      </c>
      <c r="BB48" s="38" t="str">
        <f t="shared" si="520"/>
        <v>-</v>
      </c>
      <c r="BC48" s="37" t="str">
        <f t="shared" si="520"/>
        <v>-</v>
      </c>
      <c r="BD48" s="37" t="str">
        <f t="shared" si="520"/>
        <v>-</v>
      </c>
      <c r="BE48" s="39" t="str">
        <f t="shared" si="520"/>
        <v>-</v>
      </c>
      <c r="BF48" s="40"/>
      <c r="BG48" s="40"/>
      <c r="BH48" s="110" t="s">
        <v>112</v>
      </c>
    </row>
    <row r="49" spans="4:60" hidden="1" outlineLevel="1" x14ac:dyDescent="0.45">
      <c r="E49" s="1" t="s">
        <v>48</v>
      </c>
      <c r="L49" s="148" t="str">
        <f>Format!$E$10</f>
        <v>百万円</v>
      </c>
      <c r="AH49" s="25" t="str">
        <f t="shared" ref="AH49:AH54" si="521">IF(OR(AH110=0,AH110="-"),"-",AH110)</f>
        <v>-</v>
      </c>
      <c r="AI49" s="24" t="str">
        <f t="shared" ref="AI49:AI54" si="522">IF(OR(AI110=0,AI110="-",AH110=0,AH110="-"),"-",AI110-AH110)</f>
        <v>-</v>
      </c>
      <c r="AJ49" s="24" t="str">
        <f t="shared" ref="AJ49:AJ54" si="523">IF(OR(AJ110=0,AJ110="-",AI110=0,AI110="-"),"-",AJ110-AI110)</f>
        <v>-</v>
      </c>
      <c r="AK49" s="26" t="str">
        <f t="shared" ref="AK49:AK54" si="524">IF(OR(AK110=0,AK110="-",AJ110=0,AJ110="-"),"-",AK110-AJ110)</f>
        <v>-</v>
      </c>
      <c r="AL49" s="25" t="str">
        <f t="shared" ref="AL49:AL54" si="525">IF(OR(AL110=0,AL110="-"),"-",AL110)</f>
        <v>-</v>
      </c>
      <c r="AM49" s="24" t="str">
        <f t="shared" ref="AM49:AM54" si="526">IF(OR(AM110=0,AM110="-",AL110=0,AL110="-"),"-",AM110-AL110)</f>
        <v>-</v>
      </c>
      <c r="AN49" s="24" t="str">
        <f t="shared" ref="AN49:AN54" si="527">IF(OR(AN110=0,AN110="-",AM110=0,AM110="-"),"-",AN110-AM110)</f>
        <v>-</v>
      </c>
      <c r="AO49" s="26" t="str">
        <f t="shared" ref="AO49:AO54" si="528">IF(OR(AO110=0,AO110="-",AN110=0,AN110="-"),"-",AO110-AN110)</f>
        <v>-</v>
      </c>
      <c r="AP49" s="25" t="str">
        <f t="shared" ref="AP49:AP54" si="529">IF(OR(AP110=0,AP110="-"),"-",AP110)</f>
        <v>-</v>
      </c>
      <c r="AQ49" s="24" t="str">
        <f t="shared" ref="AQ49:AQ54" si="530">IF(OR(AQ110=0,AQ110="-",AP110=0,AP110="-"),"-",AQ110-AP110)</f>
        <v>-</v>
      </c>
      <c r="AR49" s="24" t="str">
        <f t="shared" ref="AR49:AR54" si="531">IF(OR(AR110=0,AR110="-",AQ110=0,AQ110="-"),"-",AR110-AQ110)</f>
        <v>-</v>
      </c>
      <c r="AS49" s="26" t="str">
        <f t="shared" ref="AS49:AS54" si="532">IF(OR(AS110=0,AS110="-",AR110=0,AR110="-"),"-",AS110-AR110)</f>
        <v>-</v>
      </c>
      <c r="AT49" s="25" t="str">
        <f t="shared" ref="AT49:AT54" si="533">IF(OR(AT110=0,AT110="-"),"-",AT110)</f>
        <v>-</v>
      </c>
      <c r="AU49" s="24" t="str">
        <f t="shared" ref="AU49:AU54" si="534">IF(OR(AU110=0,AU110="-",AT110=0,AT110="-"),"-",AU110-AT110)</f>
        <v>-</v>
      </c>
      <c r="AV49" s="24" t="str">
        <f t="shared" ref="AV49:AV54" si="535">IF(OR(AV110=0,AV110="-",AU110=0,AU110="-"),"-",AV110-AU110)</f>
        <v>-</v>
      </c>
      <c r="AW49" s="26" t="str">
        <f t="shared" ref="AW49:AW54" si="536">IF(OR(AW110=0,AW110="-",AV110=0,AV110="-"),"-",AW110-AV110)</f>
        <v>-</v>
      </c>
      <c r="AX49" s="25" t="str">
        <f t="shared" ref="AX49:AX54" si="537">IF(OR(AX110=0,AX110="-"),"-",AX110)</f>
        <v>-</v>
      </c>
      <c r="AY49" s="24" t="str">
        <f t="shared" ref="AY49:AY54" si="538">IF(OR(AY110=0,AY110="-",AX110=0,AX110="-"),"-",AY110-AX110)</f>
        <v>-</v>
      </c>
      <c r="AZ49" s="24" t="str">
        <f t="shared" ref="AZ49:AZ54" si="539">IF(OR(AZ110=0,AZ110="-",AY110=0,AY110="-"),"-",AZ110-AY110)</f>
        <v>-</v>
      </c>
      <c r="BA49" s="26" t="str">
        <f t="shared" ref="BA49:BA54" si="540">IF(OR(BA110=0,BA110="-",AZ110=0,AZ110="-"),"-",BA110-AZ110)</f>
        <v>-</v>
      </c>
      <c r="BB49" s="25" t="str">
        <f t="shared" ref="BB49:BB54" si="541">IF(OR(BB110=0,BB110="-"),"-",BB110)</f>
        <v>-</v>
      </c>
      <c r="BC49" s="24" t="str">
        <f t="shared" ref="BC49:BC54" si="542">IF(OR(BC110=0,BC110="-",BB110=0,BB110="-"),"-",BC110-BB110)</f>
        <v>-</v>
      </c>
      <c r="BD49" s="24" t="str">
        <f t="shared" ref="BD49:BD54" si="543">IF(OR(BD110=0,BD110="-",BC110=0,BC110="-"),"-",BD110-BC110)</f>
        <v>-</v>
      </c>
      <c r="BE49" s="26" t="str">
        <f t="shared" ref="BE49:BE54" si="544">IF(OR(BE110=0,BE110="-",BD110=0,BD110="-"),"-",BE110-BD110)</f>
        <v>-</v>
      </c>
      <c r="BH49" s="67" t="s">
        <v>112</v>
      </c>
    </row>
    <row r="50" spans="4:60" hidden="1" outlineLevel="1" x14ac:dyDescent="0.45">
      <c r="E50" s="1" t="s">
        <v>61</v>
      </c>
      <c r="L50" s="148" t="str">
        <f>Format!$E$10</f>
        <v>百万円</v>
      </c>
      <c r="AH50" s="25" t="str">
        <f t="shared" si="521"/>
        <v>-</v>
      </c>
      <c r="AI50" s="24" t="str">
        <f t="shared" si="522"/>
        <v>-</v>
      </c>
      <c r="AJ50" s="24" t="str">
        <f t="shared" si="523"/>
        <v>-</v>
      </c>
      <c r="AK50" s="26" t="str">
        <f t="shared" si="524"/>
        <v>-</v>
      </c>
      <c r="AL50" s="25" t="str">
        <f t="shared" si="525"/>
        <v>-</v>
      </c>
      <c r="AM50" s="24" t="str">
        <f t="shared" si="526"/>
        <v>-</v>
      </c>
      <c r="AN50" s="24" t="str">
        <f t="shared" si="527"/>
        <v>-</v>
      </c>
      <c r="AO50" s="26" t="str">
        <f t="shared" si="528"/>
        <v>-</v>
      </c>
      <c r="AP50" s="25" t="str">
        <f t="shared" si="529"/>
        <v>-</v>
      </c>
      <c r="AQ50" s="24" t="str">
        <f t="shared" si="530"/>
        <v>-</v>
      </c>
      <c r="AR50" s="24" t="str">
        <f t="shared" si="531"/>
        <v>-</v>
      </c>
      <c r="AS50" s="26" t="str">
        <f t="shared" si="532"/>
        <v>-</v>
      </c>
      <c r="AT50" s="25" t="str">
        <f t="shared" si="533"/>
        <v>-</v>
      </c>
      <c r="AU50" s="24" t="str">
        <f t="shared" si="534"/>
        <v>-</v>
      </c>
      <c r="AV50" s="24" t="str">
        <f t="shared" si="535"/>
        <v>-</v>
      </c>
      <c r="AW50" s="26" t="str">
        <f t="shared" si="536"/>
        <v>-</v>
      </c>
      <c r="AX50" s="25" t="str">
        <f t="shared" si="537"/>
        <v>-</v>
      </c>
      <c r="AY50" s="24" t="str">
        <f t="shared" si="538"/>
        <v>-</v>
      </c>
      <c r="AZ50" s="24" t="str">
        <f t="shared" si="539"/>
        <v>-</v>
      </c>
      <c r="BA50" s="26" t="str">
        <f t="shared" si="540"/>
        <v>-</v>
      </c>
      <c r="BB50" s="25" t="str">
        <f t="shared" si="541"/>
        <v>-</v>
      </c>
      <c r="BC50" s="24" t="str">
        <f t="shared" si="542"/>
        <v>-</v>
      </c>
      <c r="BD50" s="24" t="str">
        <f t="shared" si="543"/>
        <v>-</v>
      </c>
      <c r="BE50" s="26" t="str">
        <f t="shared" si="544"/>
        <v>-</v>
      </c>
      <c r="BH50" s="67" t="s">
        <v>112</v>
      </c>
    </row>
    <row r="51" spans="4:60" hidden="1" outlineLevel="1" x14ac:dyDescent="0.45">
      <c r="E51" s="1" t="s">
        <v>79</v>
      </c>
      <c r="L51" s="148" t="str">
        <f>Format!$E$10</f>
        <v>百万円</v>
      </c>
      <c r="AH51" s="25" t="str">
        <f t="shared" si="521"/>
        <v>-</v>
      </c>
      <c r="AI51" s="24" t="str">
        <f t="shared" si="522"/>
        <v>-</v>
      </c>
      <c r="AJ51" s="24" t="str">
        <f t="shared" si="523"/>
        <v>-</v>
      </c>
      <c r="AK51" s="26" t="str">
        <f t="shared" si="524"/>
        <v>-</v>
      </c>
      <c r="AL51" s="25" t="str">
        <f t="shared" si="525"/>
        <v>-</v>
      </c>
      <c r="AM51" s="24" t="str">
        <f t="shared" si="526"/>
        <v>-</v>
      </c>
      <c r="AN51" s="24" t="str">
        <f t="shared" si="527"/>
        <v>-</v>
      </c>
      <c r="AO51" s="26" t="str">
        <f t="shared" si="528"/>
        <v>-</v>
      </c>
      <c r="AP51" s="25" t="str">
        <f t="shared" si="529"/>
        <v>-</v>
      </c>
      <c r="AQ51" s="24" t="str">
        <f t="shared" si="530"/>
        <v>-</v>
      </c>
      <c r="AR51" s="24" t="str">
        <f t="shared" si="531"/>
        <v>-</v>
      </c>
      <c r="AS51" s="26" t="str">
        <f t="shared" si="532"/>
        <v>-</v>
      </c>
      <c r="AT51" s="25" t="str">
        <f t="shared" si="533"/>
        <v>-</v>
      </c>
      <c r="AU51" s="24" t="str">
        <f t="shared" si="534"/>
        <v>-</v>
      </c>
      <c r="AV51" s="24" t="str">
        <f t="shared" si="535"/>
        <v>-</v>
      </c>
      <c r="AW51" s="26" t="str">
        <f t="shared" si="536"/>
        <v>-</v>
      </c>
      <c r="AX51" s="25" t="str">
        <f t="shared" si="537"/>
        <v>-</v>
      </c>
      <c r="AY51" s="24" t="str">
        <f t="shared" si="538"/>
        <v>-</v>
      </c>
      <c r="AZ51" s="24" t="str">
        <f t="shared" si="539"/>
        <v>-</v>
      </c>
      <c r="BA51" s="26" t="str">
        <f t="shared" si="540"/>
        <v>-</v>
      </c>
      <c r="BB51" s="25" t="str">
        <f t="shared" si="541"/>
        <v>-</v>
      </c>
      <c r="BC51" s="24" t="str">
        <f t="shared" si="542"/>
        <v>-</v>
      </c>
      <c r="BD51" s="24" t="str">
        <f t="shared" si="543"/>
        <v>-</v>
      </c>
      <c r="BE51" s="26" t="str">
        <f t="shared" si="544"/>
        <v>-</v>
      </c>
      <c r="BH51" s="67" t="s">
        <v>112</v>
      </c>
    </row>
    <row r="52" spans="4:60" hidden="1" outlineLevel="1" x14ac:dyDescent="0.45">
      <c r="E52" s="1" t="s">
        <v>530</v>
      </c>
      <c r="L52" s="148" t="str">
        <f>Format!$E$10</f>
        <v>百万円</v>
      </c>
      <c r="AH52" s="25" t="str">
        <f t="shared" si="521"/>
        <v>-</v>
      </c>
      <c r="AI52" s="24" t="str">
        <f t="shared" si="522"/>
        <v>-</v>
      </c>
      <c r="AJ52" s="24" t="str">
        <f t="shared" si="523"/>
        <v>-</v>
      </c>
      <c r="AK52" s="26" t="str">
        <f t="shared" si="524"/>
        <v>-</v>
      </c>
      <c r="AL52" s="25" t="str">
        <f t="shared" si="525"/>
        <v>-</v>
      </c>
      <c r="AM52" s="24" t="str">
        <f t="shared" si="526"/>
        <v>-</v>
      </c>
      <c r="AN52" s="24" t="str">
        <f t="shared" si="527"/>
        <v>-</v>
      </c>
      <c r="AO52" s="26" t="str">
        <f t="shared" si="528"/>
        <v>-</v>
      </c>
      <c r="AP52" s="25" t="str">
        <f t="shared" si="529"/>
        <v>-</v>
      </c>
      <c r="AQ52" s="24" t="str">
        <f t="shared" si="530"/>
        <v>-</v>
      </c>
      <c r="AR52" s="24" t="str">
        <f t="shared" si="531"/>
        <v>-</v>
      </c>
      <c r="AS52" s="26" t="str">
        <f t="shared" si="532"/>
        <v>-</v>
      </c>
      <c r="AT52" s="25" t="str">
        <f t="shared" si="533"/>
        <v>-</v>
      </c>
      <c r="AU52" s="24" t="str">
        <f t="shared" si="534"/>
        <v>-</v>
      </c>
      <c r="AV52" s="24" t="str">
        <f t="shared" si="535"/>
        <v>-</v>
      </c>
      <c r="AW52" s="26" t="str">
        <f t="shared" si="536"/>
        <v>-</v>
      </c>
      <c r="AX52" s="25" t="str">
        <f t="shared" si="537"/>
        <v>-</v>
      </c>
      <c r="AY52" s="24" t="str">
        <f t="shared" si="538"/>
        <v>-</v>
      </c>
      <c r="AZ52" s="24" t="str">
        <f t="shared" si="539"/>
        <v>-</v>
      </c>
      <c r="BA52" s="26" t="str">
        <f t="shared" si="540"/>
        <v>-</v>
      </c>
      <c r="BB52" s="25" t="str">
        <f t="shared" si="541"/>
        <v>-</v>
      </c>
      <c r="BC52" s="24" t="str">
        <f t="shared" si="542"/>
        <v>-</v>
      </c>
      <c r="BD52" s="24" t="str">
        <f t="shared" si="543"/>
        <v>-</v>
      </c>
      <c r="BE52" s="26" t="str">
        <f t="shared" si="544"/>
        <v>-</v>
      </c>
      <c r="BH52" s="67" t="s">
        <v>112</v>
      </c>
    </row>
    <row r="53" spans="4:60" hidden="1" outlineLevel="1" x14ac:dyDescent="0.45">
      <c r="E53" s="1" t="s">
        <v>537</v>
      </c>
      <c r="L53" s="148" t="str">
        <f>Format!$E$10</f>
        <v>百万円</v>
      </c>
      <c r="AH53" s="25" t="str">
        <f t="shared" si="521"/>
        <v>-</v>
      </c>
      <c r="AI53" s="24" t="str">
        <f t="shared" si="522"/>
        <v>-</v>
      </c>
      <c r="AJ53" s="24" t="str">
        <f t="shared" si="523"/>
        <v>-</v>
      </c>
      <c r="AK53" s="26" t="str">
        <f t="shared" si="524"/>
        <v>-</v>
      </c>
      <c r="AL53" s="25" t="str">
        <f t="shared" si="525"/>
        <v>-</v>
      </c>
      <c r="AM53" s="24" t="str">
        <f t="shared" si="526"/>
        <v>-</v>
      </c>
      <c r="AN53" s="24" t="str">
        <f t="shared" si="527"/>
        <v>-</v>
      </c>
      <c r="AO53" s="26" t="str">
        <f t="shared" si="528"/>
        <v>-</v>
      </c>
      <c r="AP53" s="25" t="str">
        <f t="shared" si="529"/>
        <v>-</v>
      </c>
      <c r="AQ53" s="24" t="str">
        <f t="shared" si="530"/>
        <v>-</v>
      </c>
      <c r="AR53" s="24" t="str">
        <f t="shared" si="531"/>
        <v>-</v>
      </c>
      <c r="AS53" s="26" t="str">
        <f t="shared" si="532"/>
        <v>-</v>
      </c>
      <c r="AT53" s="25" t="str">
        <f t="shared" si="533"/>
        <v>-</v>
      </c>
      <c r="AU53" s="24" t="str">
        <f t="shared" si="534"/>
        <v>-</v>
      </c>
      <c r="AV53" s="24" t="str">
        <f t="shared" si="535"/>
        <v>-</v>
      </c>
      <c r="AW53" s="26" t="str">
        <f t="shared" si="536"/>
        <v>-</v>
      </c>
      <c r="AX53" s="25" t="str">
        <f t="shared" si="537"/>
        <v>-</v>
      </c>
      <c r="AY53" s="24" t="str">
        <f t="shared" si="538"/>
        <v>-</v>
      </c>
      <c r="AZ53" s="24" t="str">
        <f t="shared" si="539"/>
        <v>-</v>
      </c>
      <c r="BA53" s="26" t="str">
        <f t="shared" si="540"/>
        <v>-</v>
      </c>
      <c r="BB53" s="25" t="str">
        <f t="shared" si="541"/>
        <v>-</v>
      </c>
      <c r="BC53" s="24" t="str">
        <f t="shared" si="542"/>
        <v>-</v>
      </c>
      <c r="BD53" s="24" t="str">
        <f t="shared" si="543"/>
        <v>-</v>
      </c>
      <c r="BE53" s="26" t="str">
        <f t="shared" si="544"/>
        <v>-</v>
      </c>
      <c r="BH53" s="67" t="s">
        <v>112</v>
      </c>
    </row>
    <row r="54" spans="4:60" hidden="1" outlineLevel="1" x14ac:dyDescent="0.45">
      <c r="E54" s="66" t="s">
        <v>529</v>
      </c>
      <c r="L54" s="148" t="str">
        <f>Format!$E$10</f>
        <v>百万円</v>
      </c>
      <c r="AH54" s="25" t="str">
        <f t="shared" si="521"/>
        <v>-</v>
      </c>
      <c r="AI54" s="24" t="str">
        <f t="shared" si="522"/>
        <v>-</v>
      </c>
      <c r="AJ54" s="24" t="str">
        <f t="shared" si="523"/>
        <v>-</v>
      </c>
      <c r="AK54" s="26" t="str">
        <f t="shared" si="524"/>
        <v>-</v>
      </c>
      <c r="AL54" s="25" t="str">
        <f t="shared" si="525"/>
        <v>-</v>
      </c>
      <c r="AM54" s="24" t="str">
        <f t="shared" si="526"/>
        <v>-</v>
      </c>
      <c r="AN54" s="24" t="str">
        <f t="shared" si="527"/>
        <v>-</v>
      </c>
      <c r="AO54" s="26" t="str">
        <f t="shared" si="528"/>
        <v>-</v>
      </c>
      <c r="AP54" s="25" t="str">
        <f t="shared" si="529"/>
        <v>-</v>
      </c>
      <c r="AQ54" s="24" t="str">
        <f t="shared" si="530"/>
        <v>-</v>
      </c>
      <c r="AR54" s="24" t="str">
        <f t="shared" si="531"/>
        <v>-</v>
      </c>
      <c r="AS54" s="26" t="str">
        <f t="shared" si="532"/>
        <v>-</v>
      </c>
      <c r="AT54" s="25" t="str">
        <f t="shared" si="533"/>
        <v>-</v>
      </c>
      <c r="AU54" s="24" t="str">
        <f t="shared" si="534"/>
        <v>-</v>
      </c>
      <c r="AV54" s="24" t="str">
        <f t="shared" si="535"/>
        <v>-</v>
      </c>
      <c r="AW54" s="26" t="str">
        <f t="shared" si="536"/>
        <v>-</v>
      </c>
      <c r="AX54" s="25" t="str">
        <f t="shared" si="537"/>
        <v>-</v>
      </c>
      <c r="AY54" s="24" t="str">
        <f t="shared" si="538"/>
        <v>-</v>
      </c>
      <c r="AZ54" s="24" t="str">
        <f t="shared" si="539"/>
        <v>-</v>
      </c>
      <c r="BA54" s="26" t="str">
        <f t="shared" si="540"/>
        <v>-</v>
      </c>
      <c r="BB54" s="25" t="str">
        <f t="shared" si="541"/>
        <v>-</v>
      </c>
      <c r="BC54" s="24" t="str">
        <f t="shared" si="542"/>
        <v>-</v>
      </c>
      <c r="BD54" s="24" t="str">
        <f t="shared" si="543"/>
        <v>-</v>
      </c>
      <c r="BE54" s="26" t="str">
        <f t="shared" si="544"/>
        <v>-</v>
      </c>
      <c r="BH54" s="67" t="s">
        <v>112</v>
      </c>
    </row>
    <row r="55" spans="4:60" s="5" customFormat="1" collapsed="1" x14ac:dyDescent="0.45">
      <c r="D55" s="5" t="s">
        <v>418</v>
      </c>
      <c r="L55" s="150" t="str">
        <f>Format!$E$10</f>
        <v>百万円</v>
      </c>
      <c r="M55" s="16"/>
      <c r="N55" s="33">
        <f>N140</f>
        <v>0</v>
      </c>
      <c r="O55" s="33">
        <f t="shared" ref="O55:W55" si="545">O140</f>
        <v>0</v>
      </c>
      <c r="P55" s="33">
        <f t="shared" si="545"/>
        <v>0</v>
      </c>
      <c r="Q55" s="33">
        <f t="shared" si="545"/>
        <v>0</v>
      </c>
      <c r="R55" s="33">
        <f t="shared" si="545"/>
        <v>0</v>
      </c>
      <c r="S55" s="33">
        <f t="shared" si="545"/>
        <v>0</v>
      </c>
      <c r="T55" s="33">
        <f t="shared" si="545"/>
        <v>0</v>
      </c>
      <c r="U55" s="33">
        <f t="shared" si="545"/>
        <v>0</v>
      </c>
      <c r="V55" s="33">
        <f t="shared" si="545"/>
        <v>0</v>
      </c>
      <c r="W55" s="33">
        <f t="shared" si="545"/>
        <v>0</v>
      </c>
      <c r="X55" s="34">
        <f>X44-X47</f>
        <v>0</v>
      </c>
      <c r="Y55" s="33">
        <f>Y44-Y47</f>
        <v>0</v>
      </c>
      <c r="Z55" s="33">
        <f>Z44-Z47</f>
        <v>0</v>
      </c>
      <c r="AA55" s="33">
        <f>AA44-AA47</f>
        <v>0</v>
      </c>
      <c r="AB55" s="33">
        <f>AB44-AB47</f>
        <v>0</v>
      </c>
      <c r="AC55" s="34">
        <f>AC140</f>
        <v>0</v>
      </c>
      <c r="AD55" s="33">
        <f t="shared" ref="AD55:AE55" si="546">AD140</f>
        <v>0</v>
      </c>
      <c r="AE55" s="33">
        <f t="shared" si="546"/>
        <v>0</v>
      </c>
      <c r="AF55" s="33"/>
      <c r="AG55" s="34"/>
      <c r="AH55" s="34" t="str">
        <f>IF(OR(AH116=0,AH116="-"),"-",AH116)</f>
        <v>-</v>
      </c>
      <c r="AI55" s="33" t="str">
        <f>IF(OR(AI116=0,AI116="-",AH116=0,AH116="-"),"-",AI116-AH116)</f>
        <v>-</v>
      </c>
      <c r="AJ55" s="33" t="str">
        <f>IF(OR(AJ116=0,AJ116="-",AI116=0,AI116="-"),"-",AJ116-AI116)</f>
        <v>-</v>
      </c>
      <c r="AK55" s="35" t="str">
        <f>IF(OR(AK116=0,AK116="-",AJ116=0,AJ116="-"),"-",AK116-AJ116)</f>
        <v>-</v>
      </c>
      <c r="AL55" s="34" t="str">
        <f>IF(OR(AL116=0,AL116="-"),"-",AL116)</f>
        <v>-</v>
      </c>
      <c r="AM55" s="33" t="str">
        <f>IF(OR(AM116=0,AM116="-",AL116=0,AL116="-"),"-",AM116-AL116)</f>
        <v>-</v>
      </c>
      <c r="AN55" s="33" t="str">
        <f>IF(OR(AN116=0,AN116="-",AM116=0,AM116="-"),"-",AN116-AM116)</f>
        <v>-</v>
      </c>
      <c r="AO55" s="35" t="str">
        <f>IF(OR(AO116=0,AO116="-",AN116=0,AN116="-"),"-",AO116-AN116)</f>
        <v>-</v>
      </c>
      <c r="AP55" s="34" t="str">
        <f>IF(OR(AP116=0,AP116="-"),"-",AP116)</f>
        <v>-</v>
      </c>
      <c r="AQ55" s="33" t="str">
        <f>IF(OR(AQ116=0,AQ116="-",AP116=0,AP116="-"),"-",AQ116-AP116)</f>
        <v>-</v>
      </c>
      <c r="AR55" s="33" t="str">
        <f t="shared" ref="AR55:AS55" si="547">IF(OR(AR116=0,AR116="-",AQ116=0,AQ116="-"),"-",AR116-AQ116)</f>
        <v>-</v>
      </c>
      <c r="AS55" s="35" t="str">
        <f t="shared" si="547"/>
        <v>-</v>
      </c>
      <c r="AT55" s="34" t="str">
        <f>IF(OR(AT116=0,AT116="-"),"-",AT116)</f>
        <v>-</v>
      </c>
      <c r="AU55" s="33" t="str">
        <f t="shared" ref="AU55:AW55" si="548">IF(OR(AU116=0,AU116="-",AT116=0,AT116="-"),"-",AU116-AT116)</f>
        <v>-</v>
      </c>
      <c r="AV55" s="33" t="str">
        <f t="shared" si="548"/>
        <v>-</v>
      </c>
      <c r="AW55" s="35" t="str">
        <f t="shared" si="548"/>
        <v>-</v>
      </c>
      <c r="AX55" s="34" t="str">
        <f>IF(OR(AX116=0,AX116="-"),"-",AX116)</f>
        <v>-</v>
      </c>
      <c r="AY55" s="33" t="str">
        <f t="shared" ref="AY55:BA55" si="549">IF(OR(AY116=0,AY116="-",AX116=0,AX116="-"),"-",AY116-AX116)</f>
        <v>-</v>
      </c>
      <c r="AZ55" s="33" t="str">
        <f t="shared" si="549"/>
        <v>-</v>
      </c>
      <c r="BA55" s="35" t="str">
        <f t="shared" si="549"/>
        <v>-</v>
      </c>
      <c r="BB55" s="34" t="str">
        <f>IF(OR(BB116=0,BB116="-"),"-",BB116)</f>
        <v>-</v>
      </c>
      <c r="BC55" s="33" t="str">
        <f t="shared" ref="BC55:BE55" si="550">IF(OR(BC116=0,BC116="-",BB116=0,BB116="-"),"-",BC116-BB116)</f>
        <v>-</v>
      </c>
      <c r="BD55" s="33" t="str">
        <f t="shared" si="550"/>
        <v>-</v>
      </c>
      <c r="BE55" s="35" t="str">
        <f t="shared" si="550"/>
        <v>-</v>
      </c>
      <c r="BF55" s="36"/>
      <c r="BG55" s="36"/>
      <c r="BH55" s="69" t="s">
        <v>112</v>
      </c>
    </row>
    <row r="56" spans="4:60" s="9" customFormat="1" x14ac:dyDescent="0.45">
      <c r="K56" s="9" t="str">
        <f>Format!$E$17</f>
        <v>YoY, %</v>
      </c>
      <c r="L56" s="151" t="s">
        <v>47</v>
      </c>
      <c r="M56" s="8"/>
      <c r="N56" s="37" t="str">
        <f>IFERROR((N55-M55)/M55*100,"-")</f>
        <v>-</v>
      </c>
      <c r="O56" s="37" t="str">
        <f>IFERROR((O55-N55)/N55*100,"-")</f>
        <v>-</v>
      </c>
      <c r="P56" s="37" t="str">
        <f t="shared" ref="P56" si="551">IFERROR((P55-O55)/O55*100,"-")</f>
        <v>-</v>
      </c>
      <c r="Q56" s="37" t="str">
        <f t="shared" ref="Q56" si="552">IFERROR((Q55-P55)/P55*100,"-")</f>
        <v>-</v>
      </c>
      <c r="R56" s="37" t="str">
        <f t="shared" ref="R56" si="553">IFERROR((R55-Q55)/Q55*100,"-")</f>
        <v>-</v>
      </c>
      <c r="S56" s="37" t="str">
        <f t="shared" ref="S56" si="554">IFERROR((S55-R55)/R55*100,"-")</f>
        <v>-</v>
      </c>
      <c r="T56" s="37" t="str">
        <f t="shared" ref="T56" si="555">IFERROR((T55-S55)/S55*100,"-")</f>
        <v>-</v>
      </c>
      <c r="U56" s="37" t="str">
        <f t="shared" ref="U56" si="556">IFERROR((U55-T55)/T55*100,"-")</f>
        <v>-</v>
      </c>
      <c r="V56" s="37" t="str">
        <f t="shared" ref="V56" si="557">IFERROR((V55-U55)/U55*100,"-")</f>
        <v>-</v>
      </c>
      <c r="W56" s="37" t="str">
        <f t="shared" ref="W56" si="558">IFERROR((W55-V55)/V55*100,"-")</f>
        <v>-</v>
      </c>
      <c r="X56" s="38" t="str">
        <f t="shared" ref="X56" si="559">IFERROR((X55-W55)/W55*100,"-")</f>
        <v>-</v>
      </c>
      <c r="Y56" s="37" t="str">
        <f t="shared" ref="Y56" si="560">IFERROR((Y55-X55)/X55*100,"-")</f>
        <v>-</v>
      </c>
      <c r="Z56" s="37" t="str">
        <f t="shared" ref="Z56" si="561">IFERROR((Z55-Y55)/Y55*100,"-")</f>
        <v>-</v>
      </c>
      <c r="AA56" s="37" t="str">
        <f t="shared" ref="AA56" si="562">IFERROR((AA55-Z55)/Z55*100,"-")</f>
        <v>-</v>
      </c>
      <c r="AB56" s="37" t="str">
        <f t="shared" ref="AB56" si="563">IFERROR((AB55-AA55)/AA55*100,"-")</f>
        <v>-</v>
      </c>
      <c r="AC56" s="38" t="str">
        <f>IFERROR((AC55-W55)/W55*100,"-")</f>
        <v>-</v>
      </c>
      <c r="AD56" s="37"/>
      <c r="AE56" s="37"/>
      <c r="AF56" s="37"/>
      <c r="AG56" s="38"/>
      <c r="AH56" s="38" t="str">
        <f t="shared" ref="AH56" si="564">IFERROR((AH55-AD55)/AD55*100,"-")</f>
        <v>-</v>
      </c>
      <c r="AI56" s="37" t="str">
        <f t="shared" ref="AI56" si="565">IFERROR((AI55-AE55)/AE55*100,"-")</f>
        <v>-</v>
      </c>
      <c r="AJ56" s="37" t="str">
        <f t="shared" ref="AJ56" si="566">IFERROR((AJ55-AF55)/AF55*100,"-")</f>
        <v>-</v>
      </c>
      <c r="AK56" s="39" t="str">
        <f t="shared" ref="AK56" si="567">IFERROR((AK55-AG55)/AG55*100,"-")</f>
        <v>-</v>
      </c>
      <c r="AL56" s="38" t="str">
        <f t="shared" ref="AL56" si="568">IFERROR((AL55-AH55)/AH55*100,"-")</f>
        <v>-</v>
      </c>
      <c r="AM56" s="37" t="str">
        <f t="shared" ref="AM56" si="569">IFERROR((AM55-AI55)/AI55*100,"-")</f>
        <v>-</v>
      </c>
      <c r="AN56" s="37" t="str">
        <f t="shared" ref="AN56" si="570">IFERROR((AN55-AJ55)/AJ55*100,"-")</f>
        <v>-</v>
      </c>
      <c r="AO56" s="39" t="str">
        <f t="shared" ref="AO56" si="571">IFERROR((AO55-AK55)/AK55*100,"-")</f>
        <v>-</v>
      </c>
      <c r="AP56" s="38" t="str">
        <f t="shared" ref="AP56" si="572">IFERROR((AP55-AL55)/AL55*100,"-")</f>
        <v>-</v>
      </c>
      <c r="AQ56" s="37" t="str">
        <f t="shared" ref="AQ56" si="573">IFERROR((AQ55-AM55)/AM55*100,"-")</f>
        <v>-</v>
      </c>
      <c r="AR56" s="37" t="str">
        <f t="shared" ref="AR56" si="574">IFERROR((AR55-AN55)/AN55*100,"-")</f>
        <v>-</v>
      </c>
      <c r="AS56" s="39" t="str">
        <f t="shared" ref="AS56" si="575">IFERROR((AS55-AO55)/AO55*100,"-")</f>
        <v>-</v>
      </c>
      <c r="AT56" s="38" t="str">
        <f t="shared" ref="AT56" si="576">IFERROR((AT55-AP55)/AP55*100,"-")</f>
        <v>-</v>
      </c>
      <c r="AU56" s="37" t="str">
        <f t="shared" ref="AU56" si="577">IFERROR((AU55-AQ55)/AQ55*100,"-")</f>
        <v>-</v>
      </c>
      <c r="AV56" s="37" t="str">
        <f t="shared" ref="AV56" si="578">IFERROR((AV55-AR55)/AR55*100,"-")</f>
        <v>-</v>
      </c>
      <c r="AW56" s="39" t="str">
        <f t="shared" ref="AW56" si="579">IFERROR((AW55-AS55)/AS55*100,"-")</f>
        <v>-</v>
      </c>
      <c r="AX56" s="38" t="str">
        <f t="shared" ref="AX56" si="580">IFERROR((AX55-AT55)/AT55*100,"-")</f>
        <v>-</v>
      </c>
      <c r="AY56" s="37" t="str">
        <f t="shared" ref="AY56" si="581">IFERROR((AY55-AU55)/AU55*100,"-")</f>
        <v>-</v>
      </c>
      <c r="AZ56" s="37" t="str">
        <f t="shared" ref="AZ56" si="582">IFERROR((AZ55-AV55)/AV55*100,"-")</f>
        <v>-</v>
      </c>
      <c r="BA56" s="39" t="str">
        <f t="shared" ref="BA56" si="583">IFERROR((BA55-AW55)/AW55*100,"-")</f>
        <v>-</v>
      </c>
      <c r="BB56" s="38" t="str">
        <f t="shared" ref="BB56" si="584">IFERROR((BB55-AX55)/AX55*100,"-")</f>
        <v>-</v>
      </c>
      <c r="BC56" s="37" t="str">
        <f t="shared" ref="BC56" si="585">IFERROR((BC55-AY55)/AY55*100,"-")</f>
        <v>-</v>
      </c>
      <c r="BD56" s="37" t="str">
        <f t="shared" ref="BD56" si="586">IFERROR((BD55-AZ55)/AZ55*100,"-")</f>
        <v>-</v>
      </c>
      <c r="BE56" s="39" t="str">
        <f t="shared" ref="BE56" si="587">IFERROR((BE55-BA55)/BA55*100,"-")</f>
        <v>-</v>
      </c>
      <c r="BF56" s="40"/>
      <c r="BG56" s="40"/>
      <c r="BH56" s="110" t="s">
        <v>112</v>
      </c>
    </row>
    <row r="57" spans="4:60" s="9" customFormat="1" x14ac:dyDescent="0.45">
      <c r="K57" s="9" t="str">
        <f>Format!$E$18</f>
        <v>% of sales</v>
      </c>
      <c r="L57" s="151" t="s">
        <v>47</v>
      </c>
      <c r="M57" s="8"/>
      <c r="N57" s="37" t="str">
        <f t="shared" ref="N57:AC57" si="588">IFERROR(IF(N55="","-",N55/N$10*100),"-")</f>
        <v>-</v>
      </c>
      <c r="O57" s="37" t="str">
        <f t="shared" si="588"/>
        <v>-</v>
      </c>
      <c r="P57" s="37" t="str">
        <f t="shared" si="588"/>
        <v>-</v>
      </c>
      <c r="Q57" s="37" t="str">
        <f t="shared" si="588"/>
        <v>-</v>
      </c>
      <c r="R57" s="37" t="str">
        <f t="shared" si="588"/>
        <v>-</v>
      </c>
      <c r="S57" s="37" t="str">
        <f t="shared" si="588"/>
        <v>-</v>
      </c>
      <c r="T57" s="37" t="str">
        <f t="shared" si="588"/>
        <v>-</v>
      </c>
      <c r="U57" s="37" t="str">
        <f t="shared" si="588"/>
        <v>-</v>
      </c>
      <c r="V57" s="37" t="str">
        <f t="shared" si="588"/>
        <v>-</v>
      </c>
      <c r="W57" s="37" t="str">
        <f t="shared" si="588"/>
        <v>-</v>
      </c>
      <c r="X57" s="38" t="str">
        <f t="shared" si="588"/>
        <v>-</v>
      </c>
      <c r="Y57" s="37" t="str">
        <f t="shared" si="588"/>
        <v>-</v>
      </c>
      <c r="Z57" s="37" t="str">
        <f t="shared" si="588"/>
        <v>-</v>
      </c>
      <c r="AA57" s="37" t="str">
        <f t="shared" si="588"/>
        <v>-</v>
      </c>
      <c r="AB57" s="37" t="str">
        <f t="shared" si="588"/>
        <v>-</v>
      </c>
      <c r="AC57" s="38" t="str">
        <f t="shared" si="588"/>
        <v>-</v>
      </c>
      <c r="AD57" s="37" t="str">
        <f t="shared" ref="AD57:AE57" si="589">IFERROR(IF(AD55="","-",AD55/AD$10*100),"-")</f>
        <v>-</v>
      </c>
      <c r="AE57" s="37" t="str">
        <f t="shared" si="589"/>
        <v>-</v>
      </c>
      <c r="AF57" s="37"/>
      <c r="AG57" s="38"/>
      <c r="AH57" s="38" t="str">
        <f t="shared" ref="AH57:AK57" si="590">IFERROR(IF(AH55="","-",AH55/AH$10*100),"-")</f>
        <v>-</v>
      </c>
      <c r="AI57" s="37" t="str">
        <f t="shared" si="590"/>
        <v>-</v>
      </c>
      <c r="AJ57" s="37" t="str">
        <f t="shared" si="590"/>
        <v>-</v>
      </c>
      <c r="AK57" s="39" t="str">
        <f t="shared" si="590"/>
        <v>-</v>
      </c>
      <c r="AL57" s="38" t="str">
        <f t="shared" ref="AL57:AO57" si="591">IFERROR(IF(AL55="","-",AL55/AL$10*100),"-")</f>
        <v>-</v>
      </c>
      <c r="AM57" s="37" t="str">
        <f t="shared" si="591"/>
        <v>-</v>
      </c>
      <c r="AN57" s="37" t="str">
        <f t="shared" si="591"/>
        <v>-</v>
      </c>
      <c r="AO57" s="39" t="str">
        <f t="shared" si="591"/>
        <v>-</v>
      </c>
      <c r="AP57" s="38" t="str">
        <f t="shared" ref="AP57:BE57" si="592">IFERROR(IF(AP55="","-",AP55/AP$10*100),"-")</f>
        <v>-</v>
      </c>
      <c r="AQ57" s="37" t="str">
        <f t="shared" si="592"/>
        <v>-</v>
      </c>
      <c r="AR57" s="37" t="str">
        <f t="shared" si="592"/>
        <v>-</v>
      </c>
      <c r="AS57" s="39" t="str">
        <f t="shared" si="592"/>
        <v>-</v>
      </c>
      <c r="AT57" s="38" t="str">
        <f t="shared" si="592"/>
        <v>-</v>
      </c>
      <c r="AU57" s="37" t="str">
        <f t="shared" si="592"/>
        <v>-</v>
      </c>
      <c r="AV57" s="37" t="str">
        <f t="shared" si="592"/>
        <v>-</v>
      </c>
      <c r="AW57" s="39" t="str">
        <f t="shared" si="592"/>
        <v>-</v>
      </c>
      <c r="AX57" s="38" t="str">
        <f t="shared" si="592"/>
        <v>-</v>
      </c>
      <c r="AY57" s="37" t="str">
        <f t="shared" si="592"/>
        <v>-</v>
      </c>
      <c r="AZ57" s="37" t="str">
        <f t="shared" si="592"/>
        <v>-</v>
      </c>
      <c r="BA57" s="39" t="str">
        <f t="shared" si="592"/>
        <v>-</v>
      </c>
      <c r="BB57" s="38" t="str">
        <f t="shared" si="592"/>
        <v>-</v>
      </c>
      <c r="BC57" s="37" t="str">
        <f t="shared" si="592"/>
        <v>-</v>
      </c>
      <c r="BD57" s="37" t="str">
        <f t="shared" si="592"/>
        <v>-</v>
      </c>
      <c r="BE57" s="39" t="str">
        <f t="shared" si="592"/>
        <v>-</v>
      </c>
      <c r="BF57" s="40"/>
      <c r="BG57" s="40"/>
      <c r="BH57" s="110" t="s">
        <v>112</v>
      </c>
    </row>
    <row r="58" spans="4:60" s="11" customFormat="1" x14ac:dyDescent="0.45">
      <c r="E58" s="11" t="s">
        <v>544</v>
      </c>
      <c r="L58" s="152" t="str">
        <f>Format!$E$10</f>
        <v>百万円</v>
      </c>
      <c r="M58" s="17"/>
      <c r="N58" s="53"/>
      <c r="O58" s="53"/>
      <c r="P58" s="53"/>
      <c r="Q58" s="53"/>
      <c r="R58" s="53"/>
      <c r="S58" s="53"/>
      <c r="T58" s="53"/>
      <c r="U58" s="53"/>
      <c r="V58" s="53"/>
      <c r="W58" s="53"/>
      <c r="X58" s="54"/>
      <c r="Y58" s="53"/>
      <c r="Z58" s="53"/>
      <c r="AA58" s="53"/>
      <c r="AB58" s="53"/>
      <c r="AC58" s="54"/>
      <c r="AD58" s="53"/>
      <c r="AE58" s="53"/>
      <c r="AF58" s="53"/>
      <c r="AG58" s="54"/>
      <c r="AH58" s="54" t="str">
        <f t="shared" ref="AH58" si="593">IF(OR(AH119=0,AH119="-"),"-",AH119)</f>
        <v>-</v>
      </c>
      <c r="AI58" s="53" t="str">
        <f t="shared" ref="AI58" si="594">IF(OR(AI119=0,AI119="-",AH119=0,AH119="-"),"-",AI119-AH119)</f>
        <v>-</v>
      </c>
      <c r="AJ58" s="53" t="str">
        <f t="shared" ref="AJ58" si="595">IF(OR(AJ119=0,AJ119="-",AI119=0,AI119="-"),"-",AJ119-AI119)</f>
        <v>-</v>
      </c>
      <c r="AK58" s="55" t="str">
        <f t="shared" ref="AK58" si="596">IF(OR(AK119=0,AK119="-",AJ119=0,AJ119="-"),"-",AK119-AJ119)</f>
        <v>-</v>
      </c>
      <c r="AL58" s="54" t="str">
        <f t="shared" ref="AL58" si="597">IF(OR(AL119=0,AL119="-"),"-",AL119)</f>
        <v>-</v>
      </c>
      <c r="AM58" s="53" t="str">
        <f t="shared" ref="AM58" si="598">IF(OR(AM119=0,AM119="-",AL119=0,AL119="-"),"-",AM119-AL119)</f>
        <v>-</v>
      </c>
      <c r="AN58" s="53" t="str">
        <f t="shared" ref="AN58" si="599">IF(OR(AN119=0,AN119="-",AM119=0,AM119="-"),"-",AN119-AM119)</f>
        <v>-</v>
      </c>
      <c r="AO58" s="55" t="str">
        <f t="shared" ref="AO58" si="600">IF(OR(AO119=0,AO119="-",AN119=0,AN119="-"),"-",AO119-AN119)</f>
        <v>-</v>
      </c>
      <c r="AP58" s="54" t="str">
        <f t="shared" ref="AP58" si="601">IF(OR(AP119=0,AP119="-"),"-",AP119)</f>
        <v>-</v>
      </c>
      <c r="AQ58" s="53" t="str">
        <f t="shared" ref="AQ58" si="602">IF(OR(AQ119=0,AQ119="-",AP119=0,AP119="-"),"-",AQ119-AP119)</f>
        <v>-</v>
      </c>
      <c r="AR58" s="53" t="str">
        <f t="shared" ref="AR58:AS58" si="603">IF(OR(AR119=0,AR119="-",AQ119=0,AQ119="-"),"-",AR119-AQ119)</f>
        <v>-</v>
      </c>
      <c r="AS58" s="55" t="str">
        <f t="shared" si="603"/>
        <v>-</v>
      </c>
      <c r="AT58" s="54" t="str">
        <f t="shared" ref="AT58" si="604">IF(OR(AT119=0,AT119="-"),"-",AT119)</f>
        <v>-</v>
      </c>
      <c r="AU58" s="53" t="str">
        <f t="shared" ref="AU58:AW58" si="605">IF(OR(AU119=0,AU119="-",AT119=0,AT119="-"),"-",AU119-AT119)</f>
        <v>-</v>
      </c>
      <c r="AV58" s="53" t="str">
        <f t="shared" si="605"/>
        <v>-</v>
      </c>
      <c r="AW58" s="55" t="str">
        <f t="shared" si="605"/>
        <v>-</v>
      </c>
      <c r="AX58" s="54" t="str">
        <f t="shared" ref="AX58" si="606">IF(OR(AX119=0,AX119="-"),"-",AX119)</f>
        <v>-</v>
      </c>
      <c r="AY58" s="53" t="str">
        <f t="shared" ref="AY58:BA58" si="607">IF(OR(AY119=0,AY119="-",AX119=0,AX119="-"),"-",AY119-AX119)</f>
        <v>-</v>
      </c>
      <c r="AZ58" s="53" t="str">
        <f t="shared" si="607"/>
        <v>-</v>
      </c>
      <c r="BA58" s="55" t="str">
        <f t="shared" si="607"/>
        <v>-</v>
      </c>
      <c r="BB58" s="54" t="str">
        <f t="shared" ref="BB58" si="608">IF(OR(BB119=0,BB119="-"),"-",BB119)</f>
        <v>-</v>
      </c>
      <c r="BC58" s="53" t="str">
        <f t="shared" ref="BC58:BE58" si="609">IF(OR(BC119=0,BC119="-",BB119=0,BB119="-"),"-",BC119-BB119)</f>
        <v>-</v>
      </c>
      <c r="BD58" s="53" t="str">
        <f t="shared" si="609"/>
        <v>-</v>
      </c>
      <c r="BE58" s="55" t="str">
        <f t="shared" si="609"/>
        <v>-</v>
      </c>
      <c r="BF58" s="56"/>
      <c r="BG58" s="56"/>
      <c r="BH58" s="70" t="s">
        <v>112</v>
      </c>
    </row>
    <row r="59" spans="4:60" s="9" customFormat="1" x14ac:dyDescent="0.45">
      <c r="K59" s="9" t="str">
        <f>Format!$E$18</f>
        <v>% of sales</v>
      </c>
      <c r="L59" s="151" t="s">
        <v>47</v>
      </c>
      <c r="M59" s="8"/>
      <c r="N59" s="37" t="str">
        <f t="shared" ref="N59:AE59" si="610">IFERROR(IF(N58="","-",N58/N12*100),"-")</f>
        <v>-</v>
      </c>
      <c r="O59" s="37" t="str">
        <f t="shared" si="610"/>
        <v>-</v>
      </c>
      <c r="P59" s="37" t="str">
        <f t="shared" si="610"/>
        <v>-</v>
      </c>
      <c r="Q59" s="37" t="str">
        <f t="shared" si="610"/>
        <v>-</v>
      </c>
      <c r="R59" s="37" t="str">
        <f t="shared" si="610"/>
        <v>-</v>
      </c>
      <c r="S59" s="37" t="str">
        <f t="shared" si="610"/>
        <v>-</v>
      </c>
      <c r="T59" s="37" t="str">
        <f t="shared" si="610"/>
        <v>-</v>
      </c>
      <c r="U59" s="37" t="str">
        <f t="shared" si="610"/>
        <v>-</v>
      </c>
      <c r="V59" s="37" t="str">
        <f t="shared" si="610"/>
        <v>-</v>
      </c>
      <c r="W59" s="37" t="str">
        <f t="shared" si="610"/>
        <v>-</v>
      </c>
      <c r="X59" s="38" t="str">
        <f t="shared" si="610"/>
        <v>-</v>
      </c>
      <c r="Y59" s="37" t="str">
        <f t="shared" si="610"/>
        <v>-</v>
      </c>
      <c r="Z59" s="37" t="str">
        <f t="shared" si="610"/>
        <v>-</v>
      </c>
      <c r="AA59" s="37" t="str">
        <f t="shared" si="610"/>
        <v>-</v>
      </c>
      <c r="AB59" s="37" t="str">
        <f t="shared" si="610"/>
        <v>-</v>
      </c>
      <c r="AC59" s="38" t="str">
        <f t="shared" si="610"/>
        <v>-</v>
      </c>
      <c r="AD59" s="37" t="str">
        <f t="shared" si="610"/>
        <v>-</v>
      </c>
      <c r="AE59" s="37" t="str">
        <f t="shared" si="610"/>
        <v>-</v>
      </c>
      <c r="AF59" s="37"/>
      <c r="AG59" s="38"/>
      <c r="AH59" s="38" t="str">
        <f t="shared" ref="AH59:BE59" si="611">IFERROR(IF(AH58="","-",AH58/AH12*100),"-")</f>
        <v>-</v>
      </c>
      <c r="AI59" s="37" t="str">
        <f t="shared" si="611"/>
        <v>-</v>
      </c>
      <c r="AJ59" s="37" t="str">
        <f t="shared" si="611"/>
        <v>-</v>
      </c>
      <c r="AK59" s="39" t="str">
        <f t="shared" si="611"/>
        <v>-</v>
      </c>
      <c r="AL59" s="38" t="str">
        <f t="shared" si="611"/>
        <v>-</v>
      </c>
      <c r="AM59" s="37" t="str">
        <f t="shared" si="611"/>
        <v>-</v>
      </c>
      <c r="AN59" s="37" t="str">
        <f t="shared" si="611"/>
        <v>-</v>
      </c>
      <c r="AO59" s="39" t="str">
        <f t="shared" si="611"/>
        <v>-</v>
      </c>
      <c r="AP59" s="38" t="str">
        <f t="shared" si="611"/>
        <v>-</v>
      </c>
      <c r="AQ59" s="37" t="str">
        <f t="shared" si="611"/>
        <v>-</v>
      </c>
      <c r="AR59" s="37" t="str">
        <f t="shared" si="611"/>
        <v>-</v>
      </c>
      <c r="AS59" s="39" t="str">
        <f t="shared" si="611"/>
        <v>-</v>
      </c>
      <c r="AT59" s="38" t="str">
        <f t="shared" si="611"/>
        <v>-</v>
      </c>
      <c r="AU59" s="37" t="str">
        <f t="shared" si="611"/>
        <v>-</v>
      </c>
      <c r="AV59" s="37" t="str">
        <f t="shared" si="611"/>
        <v>-</v>
      </c>
      <c r="AW59" s="39" t="str">
        <f t="shared" si="611"/>
        <v>-</v>
      </c>
      <c r="AX59" s="38" t="str">
        <f t="shared" si="611"/>
        <v>-</v>
      </c>
      <c r="AY59" s="37" t="str">
        <f t="shared" si="611"/>
        <v>-</v>
      </c>
      <c r="AZ59" s="37" t="str">
        <f t="shared" si="611"/>
        <v>-</v>
      </c>
      <c r="BA59" s="39" t="str">
        <f t="shared" si="611"/>
        <v>-</v>
      </c>
      <c r="BB59" s="38" t="str">
        <f t="shared" si="611"/>
        <v>-</v>
      </c>
      <c r="BC59" s="37" t="str">
        <f t="shared" si="611"/>
        <v>-</v>
      </c>
      <c r="BD59" s="37" t="str">
        <f t="shared" si="611"/>
        <v>-</v>
      </c>
      <c r="BE59" s="39" t="str">
        <f t="shared" si="611"/>
        <v>-</v>
      </c>
      <c r="BF59" s="40"/>
      <c r="BG59" s="40"/>
      <c r="BH59" s="110" t="s">
        <v>112</v>
      </c>
    </row>
    <row r="60" spans="4:60" s="11" customFormat="1" x14ac:dyDescent="0.45">
      <c r="E60" s="11" t="s">
        <v>545</v>
      </c>
      <c r="L60" s="152" t="str">
        <f>Format!$E$10</f>
        <v>百万円</v>
      </c>
      <c r="M60" s="17"/>
      <c r="N60" s="53"/>
      <c r="O60" s="53"/>
      <c r="P60" s="53"/>
      <c r="Q60" s="53"/>
      <c r="R60" s="53"/>
      <c r="S60" s="53"/>
      <c r="T60" s="53"/>
      <c r="U60" s="53"/>
      <c r="V60" s="53"/>
      <c r="W60" s="53"/>
      <c r="X60" s="54"/>
      <c r="Y60" s="53"/>
      <c r="Z60" s="53"/>
      <c r="AA60" s="53"/>
      <c r="AB60" s="53"/>
      <c r="AC60" s="54"/>
      <c r="AD60" s="53"/>
      <c r="AE60" s="53"/>
      <c r="AF60" s="53"/>
      <c r="AG60" s="54"/>
      <c r="AH60" s="54" t="str">
        <f>IF(OR(AH121=0,AH121="-"),"-",AH121)</f>
        <v>-</v>
      </c>
      <c r="AI60" s="53" t="str">
        <f>IF(OR(AI121=0,AI121="-",AH121=0,AH121="-"),"-",AI121-AH121)</f>
        <v>-</v>
      </c>
      <c r="AJ60" s="53" t="str">
        <f t="shared" ref="AJ60" si="612">IF(OR(AJ121=0,AJ121="-",AI121=0,AI121="-"),"-",AJ121-AI121)</f>
        <v>-</v>
      </c>
      <c r="AK60" s="55" t="str">
        <f t="shared" ref="AK60" si="613">IF(OR(AK121=0,AK121="-",AJ121=0,AJ121="-"),"-",AK121-AJ121)</f>
        <v>-</v>
      </c>
      <c r="AL60" s="54" t="str">
        <f>IF(OR(AL121=0,AL121="-"),"-",AL121)</f>
        <v>-</v>
      </c>
      <c r="AM60" s="53" t="str">
        <f>IF(OR(AM121=0,AM121="-",AL121=0,AL121="-"),"-",AM121-AL121)</f>
        <v>-</v>
      </c>
      <c r="AN60" s="53" t="str">
        <f t="shared" ref="AN60" si="614">IF(OR(AN121=0,AN121="-",AM121=0,AM121="-"),"-",AN121-AM121)</f>
        <v>-</v>
      </c>
      <c r="AO60" s="55" t="str">
        <f t="shared" ref="AO60" si="615">IF(OR(AO121=0,AO121="-",AN121=0,AN121="-"),"-",AO121-AN121)</f>
        <v>-</v>
      </c>
      <c r="AP60" s="54" t="str">
        <f>IF(OR(AP121=0,AP121="-"),"-",AP121)</f>
        <v>-</v>
      </c>
      <c r="AQ60" s="53" t="str">
        <f>IF(OR(AQ121=0,AQ121="-",AP121=0,AP121="-"),"-",AQ121-AP121)</f>
        <v>-</v>
      </c>
      <c r="AR60" s="53" t="str">
        <f t="shared" ref="AR60:AS60" si="616">IF(OR(AR121=0,AR121="-",AQ121=0,AQ121="-"),"-",AR121-AQ121)</f>
        <v>-</v>
      </c>
      <c r="AS60" s="55" t="str">
        <f t="shared" si="616"/>
        <v>-</v>
      </c>
      <c r="AT60" s="54" t="str">
        <f>IF(OR(AT121=0,AT121="-"),"-",AT121)</f>
        <v>-</v>
      </c>
      <c r="AU60" s="53" t="str">
        <f>IF(OR(AU121=0,AU121="-",AT121=0,AT121="-"),"-",AU121-AT121)</f>
        <v>-</v>
      </c>
      <c r="AV60" s="53" t="str">
        <f t="shared" ref="AV60:AW60" si="617">IF(OR(AV121=0,AV121="-",AU121=0,AU121="-"),"-",AV121-AU121)</f>
        <v>-</v>
      </c>
      <c r="AW60" s="55" t="str">
        <f t="shared" si="617"/>
        <v>-</v>
      </c>
      <c r="AX60" s="54" t="str">
        <f>IF(OR(AX121=0,AX121="-"),"-",AX121)</f>
        <v>-</v>
      </c>
      <c r="AY60" s="53" t="str">
        <f>IF(OR(AY121=0,AY121="-",AX121=0,AX121="-"),"-",AY121-AX121)</f>
        <v>-</v>
      </c>
      <c r="AZ60" s="53" t="str">
        <f t="shared" ref="AZ60:BA60" si="618">IF(OR(AZ121=0,AZ121="-",AY121=0,AY121="-"),"-",AZ121-AY121)</f>
        <v>-</v>
      </c>
      <c r="BA60" s="55" t="str">
        <f t="shared" si="618"/>
        <v>-</v>
      </c>
      <c r="BB60" s="54" t="str">
        <f>IF(OR(BB121=0,BB121="-"),"-",BB121)</f>
        <v>-</v>
      </c>
      <c r="BC60" s="53" t="str">
        <f>IF(OR(BC121=0,BC121="-",BB121=0,BB121="-"),"-",BC121-BB121)</f>
        <v>-</v>
      </c>
      <c r="BD60" s="53" t="str">
        <f t="shared" ref="BD60:BE60" si="619">IF(OR(BD121=0,BD121="-",BC121=0,BC121="-"),"-",BD121-BC121)</f>
        <v>-</v>
      </c>
      <c r="BE60" s="55" t="str">
        <f t="shared" si="619"/>
        <v>-</v>
      </c>
      <c r="BF60" s="56"/>
      <c r="BG60" s="56"/>
      <c r="BH60" s="70" t="s">
        <v>112</v>
      </c>
    </row>
    <row r="61" spans="4:60" s="9" customFormat="1" x14ac:dyDescent="0.45">
      <c r="K61" s="9" t="str">
        <f>Format!$E$18</f>
        <v>% of sales</v>
      </c>
      <c r="L61" s="151" t="s">
        <v>47</v>
      </c>
      <c r="M61" s="8"/>
      <c r="N61" s="37" t="str">
        <f t="shared" ref="N61:AE61" si="620">IFERROR(IF(N60="","-",N60/N20*100),"-")</f>
        <v>-</v>
      </c>
      <c r="O61" s="37" t="str">
        <f t="shared" si="620"/>
        <v>-</v>
      </c>
      <c r="P61" s="37" t="str">
        <f t="shared" si="620"/>
        <v>-</v>
      </c>
      <c r="Q61" s="37" t="str">
        <f t="shared" si="620"/>
        <v>-</v>
      </c>
      <c r="R61" s="37" t="str">
        <f t="shared" si="620"/>
        <v>-</v>
      </c>
      <c r="S61" s="37" t="str">
        <f t="shared" si="620"/>
        <v>-</v>
      </c>
      <c r="T61" s="37" t="str">
        <f t="shared" si="620"/>
        <v>-</v>
      </c>
      <c r="U61" s="37" t="str">
        <f t="shared" si="620"/>
        <v>-</v>
      </c>
      <c r="V61" s="37" t="str">
        <f t="shared" si="620"/>
        <v>-</v>
      </c>
      <c r="W61" s="37" t="str">
        <f t="shared" si="620"/>
        <v>-</v>
      </c>
      <c r="X61" s="38" t="str">
        <f t="shared" si="620"/>
        <v>-</v>
      </c>
      <c r="Y61" s="37" t="str">
        <f t="shared" si="620"/>
        <v>-</v>
      </c>
      <c r="Z61" s="37" t="str">
        <f t="shared" si="620"/>
        <v>-</v>
      </c>
      <c r="AA61" s="37" t="str">
        <f t="shared" si="620"/>
        <v>-</v>
      </c>
      <c r="AB61" s="37" t="str">
        <f t="shared" si="620"/>
        <v>-</v>
      </c>
      <c r="AC61" s="38" t="str">
        <f t="shared" si="620"/>
        <v>-</v>
      </c>
      <c r="AD61" s="37" t="str">
        <f t="shared" si="620"/>
        <v>-</v>
      </c>
      <c r="AE61" s="37" t="str">
        <f t="shared" si="620"/>
        <v>-</v>
      </c>
      <c r="AF61" s="37"/>
      <c r="AG61" s="38"/>
      <c r="AH61" s="38" t="str">
        <f t="shared" ref="AH61:BE61" si="621">IFERROR(IF(AH60="","-",AH60/AH20*100),"-")</f>
        <v>-</v>
      </c>
      <c r="AI61" s="37" t="str">
        <f t="shared" si="621"/>
        <v>-</v>
      </c>
      <c r="AJ61" s="37" t="str">
        <f t="shared" si="621"/>
        <v>-</v>
      </c>
      <c r="AK61" s="39" t="str">
        <f t="shared" si="621"/>
        <v>-</v>
      </c>
      <c r="AL61" s="38" t="str">
        <f t="shared" si="621"/>
        <v>-</v>
      </c>
      <c r="AM61" s="37" t="str">
        <f t="shared" si="621"/>
        <v>-</v>
      </c>
      <c r="AN61" s="37" t="str">
        <f t="shared" si="621"/>
        <v>-</v>
      </c>
      <c r="AO61" s="39" t="str">
        <f t="shared" si="621"/>
        <v>-</v>
      </c>
      <c r="AP61" s="38" t="str">
        <f t="shared" si="621"/>
        <v>-</v>
      </c>
      <c r="AQ61" s="37" t="str">
        <f t="shared" si="621"/>
        <v>-</v>
      </c>
      <c r="AR61" s="37" t="str">
        <f t="shared" si="621"/>
        <v>-</v>
      </c>
      <c r="AS61" s="39" t="str">
        <f t="shared" si="621"/>
        <v>-</v>
      </c>
      <c r="AT61" s="38" t="str">
        <f t="shared" si="621"/>
        <v>-</v>
      </c>
      <c r="AU61" s="37" t="str">
        <f t="shared" si="621"/>
        <v>-</v>
      </c>
      <c r="AV61" s="37" t="str">
        <f t="shared" si="621"/>
        <v>-</v>
      </c>
      <c r="AW61" s="39" t="str">
        <f t="shared" si="621"/>
        <v>-</v>
      </c>
      <c r="AX61" s="38" t="str">
        <f t="shared" si="621"/>
        <v>-</v>
      </c>
      <c r="AY61" s="37" t="str">
        <f t="shared" si="621"/>
        <v>-</v>
      </c>
      <c r="AZ61" s="37" t="str">
        <f t="shared" si="621"/>
        <v>-</v>
      </c>
      <c r="BA61" s="39" t="str">
        <f t="shared" si="621"/>
        <v>-</v>
      </c>
      <c r="BB61" s="38" t="str">
        <f t="shared" si="621"/>
        <v>-</v>
      </c>
      <c r="BC61" s="37" t="str">
        <f t="shared" si="621"/>
        <v>-</v>
      </c>
      <c r="BD61" s="37" t="str">
        <f t="shared" si="621"/>
        <v>-</v>
      </c>
      <c r="BE61" s="39" t="str">
        <f t="shared" si="621"/>
        <v>-</v>
      </c>
      <c r="BF61" s="40"/>
      <c r="BG61" s="40"/>
      <c r="BH61" s="110" t="s">
        <v>112</v>
      </c>
    </row>
    <row r="62" spans="4:60" s="11" customFormat="1" x14ac:dyDescent="0.45">
      <c r="E62" s="11" t="s">
        <v>197</v>
      </c>
      <c r="L62" s="152" t="str">
        <f>Format!$E$10</f>
        <v>百万円</v>
      </c>
      <c r="M62" s="17"/>
      <c r="N62" s="53"/>
      <c r="O62" s="53"/>
      <c r="P62" s="53"/>
      <c r="Q62" s="53"/>
      <c r="R62" s="53"/>
      <c r="S62" s="53"/>
      <c r="T62" s="53"/>
      <c r="U62" s="53"/>
      <c r="V62" s="53"/>
      <c r="W62" s="53"/>
      <c r="X62" s="54"/>
      <c r="Y62" s="53"/>
      <c r="Z62" s="53"/>
      <c r="AA62" s="53"/>
      <c r="AB62" s="53"/>
      <c r="AC62" s="54"/>
      <c r="AD62" s="53"/>
      <c r="AE62" s="53"/>
      <c r="AF62" s="53"/>
      <c r="AG62" s="54"/>
      <c r="AH62" s="54" t="str">
        <f>IF(OR(AH123=0,AH123="-"),"-",AH123)</f>
        <v>-</v>
      </c>
      <c r="AI62" s="53" t="str">
        <f>IF(OR(AI123=0,AI123="-",AH123=0,AH123="-"),"-",AI123-AH123)</f>
        <v>-</v>
      </c>
      <c r="AJ62" s="53" t="str">
        <f t="shared" ref="AJ62" si="622">IF(OR(AJ123=0,AJ123="-",AI123=0,AI123="-"),"-",AJ123-AI123)</f>
        <v>-</v>
      </c>
      <c r="AK62" s="55" t="str">
        <f t="shared" ref="AK62" si="623">IF(OR(AK123=0,AK123="-",AJ123=0,AJ123="-"),"-",AK123-AJ123)</f>
        <v>-</v>
      </c>
      <c r="AL62" s="54" t="str">
        <f>IF(OR(AL123=0,AL123="-"),"-",AL123)</f>
        <v>-</v>
      </c>
      <c r="AM62" s="53" t="str">
        <f>IF(OR(AM123=0,AM123="-",AL123=0,AL123="-"),"-",AM123-AL123)</f>
        <v>-</v>
      </c>
      <c r="AN62" s="53" t="str">
        <f t="shared" ref="AN62" si="624">IF(OR(AN123=0,AN123="-",AM123=0,AM123="-"),"-",AN123-AM123)</f>
        <v>-</v>
      </c>
      <c r="AO62" s="55" t="str">
        <f t="shared" ref="AO62" si="625">IF(OR(AO123=0,AO123="-",AN123=0,AN123="-"),"-",AO123-AN123)</f>
        <v>-</v>
      </c>
      <c r="AP62" s="54" t="str">
        <f>IF(OR(AP123=0,AP123="-"),"-",AP123)</f>
        <v>-</v>
      </c>
      <c r="AQ62" s="53" t="str">
        <f>IF(OR(AQ123=0,AQ123="-",AP123=0,AP123="-"),"-",AQ123-AP123)</f>
        <v>-</v>
      </c>
      <c r="AR62" s="53" t="str">
        <f t="shared" ref="AR62:AS62" si="626">IF(OR(AR123=0,AR123="-",AQ123=0,AQ123="-"),"-",AR123-AQ123)</f>
        <v>-</v>
      </c>
      <c r="AS62" s="55" t="str">
        <f t="shared" si="626"/>
        <v>-</v>
      </c>
      <c r="AT62" s="54" t="str">
        <f>IF(OR(AT123=0,AT123="-"),"-",AT123)</f>
        <v>-</v>
      </c>
      <c r="AU62" s="53" t="str">
        <f>IF(OR(AU123=0,AU123="-",AT123=0,AT123="-"),"-",AU123-AT123)</f>
        <v>-</v>
      </c>
      <c r="AV62" s="53" t="str">
        <f t="shared" ref="AV62:AW62" si="627">IF(OR(AV123=0,AV123="-",AU123=0,AU123="-"),"-",AV123-AU123)</f>
        <v>-</v>
      </c>
      <c r="AW62" s="55" t="str">
        <f t="shared" si="627"/>
        <v>-</v>
      </c>
      <c r="AX62" s="54" t="str">
        <f>IF(OR(AX123=0,AX123="-"),"-",AX123)</f>
        <v>-</v>
      </c>
      <c r="AY62" s="53" t="str">
        <f>IF(OR(AY123=0,AY123="-",AX123=0,AX123="-"),"-",AY123-AX123)</f>
        <v>-</v>
      </c>
      <c r="AZ62" s="53" t="str">
        <f t="shared" ref="AZ62:BA62" si="628">IF(OR(AZ123=0,AZ123="-",AY123=0,AY123="-"),"-",AZ123-AY123)</f>
        <v>-</v>
      </c>
      <c r="BA62" s="55" t="str">
        <f t="shared" si="628"/>
        <v>-</v>
      </c>
      <c r="BB62" s="54" t="str">
        <f>IF(OR(BB123=0,BB123="-"),"-",BB123)</f>
        <v>-</v>
      </c>
      <c r="BC62" s="53" t="str">
        <f>IF(OR(BC123=0,BC123="-",BB123=0,BB123="-"),"-",BC123-BB123)</f>
        <v>-</v>
      </c>
      <c r="BD62" s="53" t="str">
        <f t="shared" ref="BD62:BE62" si="629">IF(OR(BD123=0,BD123="-",BC123=0,BC123="-"),"-",BD123-BC123)</f>
        <v>-</v>
      </c>
      <c r="BE62" s="55" t="str">
        <f t="shared" si="629"/>
        <v>-</v>
      </c>
      <c r="BF62" s="56"/>
      <c r="BG62" s="56"/>
      <c r="BH62" s="70" t="s">
        <v>112</v>
      </c>
    </row>
    <row r="63" spans="4:60" x14ac:dyDescent="0.45">
      <c r="BH63" s="67" t="s">
        <v>112</v>
      </c>
    </row>
    <row r="64" spans="4:60" s="21" customFormat="1" ht="4.95" customHeight="1" thickBot="1" x14ac:dyDescent="0.5">
      <c r="L64" s="153"/>
      <c r="M64" s="23"/>
      <c r="N64" s="41"/>
      <c r="O64" s="41"/>
      <c r="P64" s="41"/>
      <c r="Q64" s="41"/>
      <c r="R64" s="41"/>
      <c r="S64" s="41"/>
      <c r="T64" s="41"/>
      <c r="U64" s="41"/>
      <c r="V64" s="41"/>
      <c r="W64" s="41"/>
      <c r="X64" s="42"/>
      <c r="Y64" s="41"/>
      <c r="Z64" s="41"/>
      <c r="AA64" s="41"/>
      <c r="AB64" s="41"/>
      <c r="AC64" s="42"/>
      <c r="AD64" s="41"/>
      <c r="AE64" s="41"/>
      <c r="AF64" s="41"/>
      <c r="AG64" s="42"/>
      <c r="AH64" s="42"/>
      <c r="AI64" s="41"/>
      <c r="AJ64" s="41"/>
      <c r="AK64" s="43"/>
      <c r="AL64" s="42"/>
      <c r="AM64" s="41"/>
      <c r="AN64" s="41"/>
      <c r="AO64" s="43"/>
      <c r="AP64" s="42"/>
      <c r="AQ64" s="41"/>
      <c r="AR64" s="41"/>
      <c r="AS64" s="43"/>
      <c r="AT64" s="42"/>
      <c r="AU64" s="41"/>
      <c r="AV64" s="41"/>
      <c r="AW64" s="43"/>
      <c r="AX64" s="42"/>
      <c r="AY64" s="41"/>
      <c r="AZ64" s="41"/>
      <c r="BA64" s="41"/>
      <c r="BB64" s="42"/>
      <c r="BC64" s="41"/>
      <c r="BD64" s="41"/>
      <c r="BE64" s="43"/>
      <c r="BF64" s="44"/>
      <c r="BG64" s="44"/>
      <c r="BH64" s="68" t="s">
        <v>112</v>
      </c>
    </row>
    <row r="65" spans="1:60" ht="4.95" customHeight="1" thickTop="1" x14ac:dyDescent="0.45">
      <c r="BH65" s="67" t="s">
        <v>112</v>
      </c>
    </row>
    <row r="66" spans="1:60" s="14" customFormat="1" hidden="1" outlineLevel="1" x14ac:dyDescent="0.45">
      <c r="D66" s="14" t="s">
        <v>443</v>
      </c>
      <c r="L66" s="154"/>
      <c r="M66" s="15"/>
      <c r="N66" s="57"/>
      <c r="O66" s="57"/>
      <c r="P66" s="57"/>
      <c r="Q66" s="57"/>
      <c r="R66" s="57"/>
      <c r="S66" s="57"/>
      <c r="T66" s="57"/>
      <c r="U66" s="57"/>
      <c r="V66" s="57"/>
      <c r="W66" s="57"/>
      <c r="X66" s="58">
        <f>X55-X140</f>
        <v>0</v>
      </c>
      <c r="Y66" s="58">
        <f>Y55-Y140</f>
        <v>0</v>
      </c>
      <c r="Z66" s="58">
        <f>Z55-Z140</f>
        <v>0</v>
      </c>
      <c r="AA66" s="58">
        <f>AA55-AA140</f>
        <v>0</v>
      </c>
      <c r="AB66" s="58">
        <f>AB55-AB140</f>
        <v>0</v>
      </c>
      <c r="AC66" s="58"/>
      <c r="AD66" s="57"/>
      <c r="AE66" s="57"/>
      <c r="AF66" s="57"/>
      <c r="AG66" s="58"/>
      <c r="AH66" s="58"/>
      <c r="AI66" s="57"/>
      <c r="AJ66" s="57"/>
      <c r="AK66" s="59"/>
      <c r="AL66" s="58"/>
      <c r="AM66" s="57"/>
      <c r="AN66" s="57"/>
      <c r="AO66" s="59"/>
      <c r="AP66" s="58"/>
      <c r="AQ66" s="57"/>
      <c r="AR66" s="57"/>
      <c r="AS66" s="59"/>
      <c r="AT66" s="58"/>
      <c r="AU66" s="57"/>
      <c r="AV66" s="57"/>
      <c r="AW66" s="59"/>
      <c r="AX66" s="58"/>
      <c r="AY66" s="57"/>
      <c r="AZ66" s="57"/>
      <c r="BA66" s="57"/>
      <c r="BB66" s="58"/>
      <c r="BC66" s="57"/>
      <c r="BD66" s="57"/>
      <c r="BE66" s="59"/>
      <c r="BF66" s="60"/>
      <c r="BG66" s="60"/>
      <c r="BH66" s="60" t="s">
        <v>112</v>
      </c>
    </row>
    <row r="67" spans="1:60" collapsed="1" x14ac:dyDescent="0.45">
      <c r="AH67" s="24"/>
      <c r="AL67" s="24"/>
      <c r="AP67" s="24"/>
      <c r="BH67" s="67" t="s">
        <v>112</v>
      </c>
    </row>
    <row r="68" spans="1:60" hidden="1" outlineLevel="1" x14ac:dyDescent="0.45">
      <c r="AH68" s="24"/>
      <c r="AL68" s="24"/>
      <c r="AP68" s="24"/>
      <c r="BH68" s="67" t="s">
        <v>112</v>
      </c>
    </row>
    <row r="69" spans="1:60" s="83" customFormat="1" hidden="1" outlineLevel="1" x14ac:dyDescent="0.45">
      <c r="A69" s="83" t="s">
        <v>25</v>
      </c>
      <c r="D69" s="83" t="str">
        <f>Format!$E$5&amp;"（"&amp;Format!$E$6&amp;"）"</f>
        <v>（）</v>
      </c>
      <c r="L69" s="155"/>
      <c r="M69" s="84"/>
      <c r="N69" s="85" t="str">
        <f>N$5</f>
        <v>Act</v>
      </c>
      <c r="O69" s="85"/>
      <c r="P69" s="85"/>
      <c r="Q69" s="85"/>
      <c r="R69" s="85"/>
      <c r="S69" s="85"/>
      <c r="T69" s="85"/>
      <c r="U69" s="85"/>
      <c r="V69" s="85"/>
      <c r="W69" s="85"/>
      <c r="X69" s="86" t="str">
        <f>X$5</f>
        <v>Est</v>
      </c>
      <c r="Y69" s="85"/>
      <c r="Z69" s="85"/>
      <c r="AA69" s="85"/>
      <c r="AB69" s="85"/>
      <c r="AC69" s="79" t="str">
        <f>AC$5</f>
        <v>Co's</v>
      </c>
      <c r="AD69" s="80"/>
      <c r="AE69" s="80"/>
      <c r="AF69" s="80"/>
      <c r="AG69" s="86"/>
      <c r="AH69" s="86" t="str">
        <f>AH$5</f>
        <v>Act</v>
      </c>
      <c r="AI69" s="85" t="str">
        <f t="shared" ref="AI69:AK69" si="630">AI$5</f>
        <v>Act</v>
      </c>
      <c r="AJ69" s="85" t="str">
        <f t="shared" si="630"/>
        <v>Act</v>
      </c>
      <c r="AK69" s="87" t="str">
        <f t="shared" si="630"/>
        <v>Act</v>
      </c>
      <c r="AL69" s="86" t="str">
        <f>AL$5</f>
        <v>Act</v>
      </c>
      <c r="AM69" s="85" t="str">
        <f t="shared" ref="AM69:AO69" si="631">AM$5</f>
        <v>Act</v>
      </c>
      <c r="AN69" s="85" t="str">
        <f t="shared" si="631"/>
        <v>Act</v>
      </c>
      <c r="AO69" s="87" t="str">
        <f t="shared" si="631"/>
        <v>Act</v>
      </c>
      <c r="AP69" s="86" t="str">
        <f>AP$5</f>
        <v>Act</v>
      </c>
      <c r="AQ69" s="85" t="str">
        <f t="shared" ref="AQ69:BE69" si="632">AQ$5</f>
        <v>Act</v>
      </c>
      <c r="AR69" s="85" t="str">
        <f t="shared" si="632"/>
        <v>Act</v>
      </c>
      <c r="AS69" s="87" t="str">
        <f t="shared" si="632"/>
        <v>Act</v>
      </c>
      <c r="AT69" s="86" t="str">
        <f t="shared" si="632"/>
        <v>Act</v>
      </c>
      <c r="AU69" s="85" t="str">
        <f t="shared" si="632"/>
        <v>Act</v>
      </c>
      <c r="AV69" s="85" t="str">
        <f t="shared" si="632"/>
        <v>Act</v>
      </c>
      <c r="AW69" s="87" t="str">
        <f t="shared" si="632"/>
        <v>Act</v>
      </c>
      <c r="AX69" s="86" t="str">
        <f t="shared" si="632"/>
        <v>Act</v>
      </c>
      <c r="AY69" s="85" t="str">
        <f t="shared" si="632"/>
        <v>Act</v>
      </c>
      <c r="AZ69" s="85" t="str">
        <f t="shared" si="632"/>
        <v>Est</v>
      </c>
      <c r="BA69" s="85" t="str">
        <f t="shared" si="632"/>
        <v>Est</v>
      </c>
      <c r="BB69" s="86" t="str">
        <f t="shared" si="632"/>
        <v>Est</v>
      </c>
      <c r="BC69" s="85" t="str">
        <f t="shared" si="632"/>
        <v>Est</v>
      </c>
      <c r="BD69" s="85" t="str">
        <f t="shared" si="632"/>
        <v>Est</v>
      </c>
      <c r="BE69" s="87" t="str">
        <f t="shared" si="632"/>
        <v>Est</v>
      </c>
      <c r="BF69" s="88"/>
      <c r="BG69" s="88"/>
      <c r="BH69" s="89" t="s">
        <v>112</v>
      </c>
    </row>
    <row r="70" spans="1:60" s="90" customFormat="1" hidden="1" outlineLevel="1" x14ac:dyDescent="0.45">
      <c r="D70" s="90" t="s">
        <v>528</v>
      </c>
      <c r="L70" s="156" t="str">
        <f>L$6</f>
        <v>単位</v>
      </c>
      <c r="M70" s="91"/>
      <c r="N70" s="92" t="str">
        <f>N$6</f>
        <v>16/3</v>
      </c>
      <c r="O70" s="92" t="str">
        <f t="shared" ref="O70:AE70" si="633">O$6</f>
        <v>17/3</v>
      </c>
      <c r="P70" s="92" t="str">
        <f t="shared" si="633"/>
        <v>18/3</v>
      </c>
      <c r="Q70" s="92" t="str">
        <f t="shared" si="633"/>
        <v>19/3</v>
      </c>
      <c r="R70" s="92" t="str">
        <f t="shared" si="633"/>
        <v>20/3</v>
      </c>
      <c r="S70" s="92" t="str">
        <f t="shared" si="633"/>
        <v>21/3</v>
      </c>
      <c r="T70" s="92" t="str">
        <f t="shared" si="633"/>
        <v>22/3</v>
      </c>
      <c r="U70" s="92" t="str">
        <f t="shared" si="633"/>
        <v>23/3</v>
      </c>
      <c r="V70" s="92" t="str">
        <f t="shared" si="633"/>
        <v>24/3</v>
      </c>
      <c r="W70" s="92" t="str">
        <f t="shared" si="633"/>
        <v>25/3</v>
      </c>
      <c r="X70" s="93" t="str">
        <f t="shared" si="633"/>
        <v>26/3E</v>
      </c>
      <c r="Y70" s="92" t="str">
        <f t="shared" si="633"/>
        <v>27/3E</v>
      </c>
      <c r="Z70" s="92" t="str">
        <f t="shared" si="633"/>
        <v>28/3E</v>
      </c>
      <c r="AA70" s="92" t="str">
        <f t="shared" si="633"/>
        <v>29/3E</v>
      </c>
      <c r="AB70" s="92" t="str">
        <f t="shared" si="633"/>
        <v>30/3E</v>
      </c>
      <c r="AC70" s="81" t="str">
        <f t="shared" si="633"/>
        <v>26/3CE</v>
      </c>
      <c r="AD70" s="82" t="str">
        <f t="shared" si="633"/>
        <v>27/3CE</v>
      </c>
      <c r="AE70" s="82" t="str">
        <f t="shared" si="633"/>
        <v>28/3CE</v>
      </c>
      <c r="AF70" s="82"/>
      <c r="AG70" s="93"/>
      <c r="AH70" s="93" t="str">
        <f t="shared" ref="AH70:AK70" si="634">AH$6</f>
        <v>21/6</v>
      </c>
      <c r="AI70" s="92" t="str">
        <f t="shared" si="634"/>
        <v>21/9</v>
      </c>
      <c r="AJ70" s="92" t="str">
        <f t="shared" si="634"/>
        <v>21/12</v>
      </c>
      <c r="AK70" s="94" t="str">
        <f t="shared" si="634"/>
        <v>22/3</v>
      </c>
      <c r="AL70" s="93" t="str">
        <f t="shared" ref="AL70:AO70" si="635">AL$6</f>
        <v>22/6</v>
      </c>
      <c r="AM70" s="92" t="str">
        <f t="shared" si="635"/>
        <v>22/9</v>
      </c>
      <c r="AN70" s="92" t="str">
        <f t="shared" si="635"/>
        <v>22/12</v>
      </c>
      <c r="AO70" s="94" t="str">
        <f t="shared" si="635"/>
        <v>23/3</v>
      </c>
      <c r="AP70" s="93" t="str">
        <f t="shared" ref="AP70:BE70" si="636">AP$6</f>
        <v>23/6</v>
      </c>
      <c r="AQ70" s="92" t="str">
        <f t="shared" si="636"/>
        <v>23/9</v>
      </c>
      <c r="AR70" s="92" t="str">
        <f t="shared" si="636"/>
        <v>23/12</v>
      </c>
      <c r="AS70" s="94" t="str">
        <f t="shared" si="636"/>
        <v>24/3</v>
      </c>
      <c r="AT70" s="93" t="str">
        <f t="shared" si="636"/>
        <v>24/6</v>
      </c>
      <c r="AU70" s="92" t="str">
        <f t="shared" si="636"/>
        <v>24/9</v>
      </c>
      <c r="AV70" s="92" t="str">
        <f t="shared" si="636"/>
        <v>24/12</v>
      </c>
      <c r="AW70" s="94" t="str">
        <f t="shared" si="636"/>
        <v>25/3</v>
      </c>
      <c r="AX70" s="93" t="str">
        <f t="shared" si="636"/>
        <v>25/6</v>
      </c>
      <c r="AY70" s="92" t="str">
        <f t="shared" si="636"/>
        <v>25/9</v>
      </c>
      <c r="AZ70" s="92" t="str">
        <f t="shared" si="636"/>
        <v>25/12</v>
      </c>
      <c r="BA70" s="92" t="str">
        <f t="shared" si="636"/>
        <v>26/3</v>
      </c>
      <c r="BB70" s="93" t="str">
        <f t="shared" si="636"/>
        <v>26/6</v>
      </c>
      <c r="BC70" s="92" t="str">
        <f t="shared" si="636"/>
        <v>26/9</v>
      </c>
      <c r="BD70" s="92" t="str">
        <f t="shared" si="636"/>
        <v>26/12</v>
      </c>
      <c r="BE70" s="94" t="str">
        <f t="shared" si="636"/>
        <v>27/3</v>
      </c>
      <c r="BF70" s="95"/>
      <c r="BG70" s="95"/>
      <c r="BH70" s="96" t="s">
        <v>112</v>
      </c>
    </row>
    <row r="71" spans="1:60" s="5" customFormat="1" hidden="1" outlineLevel="1" x14ac:dyDescent="0.45">
      <c r="D71" s="5" t="s">
        <v>194</v>
      </c>
      <c r="L71" s="150" t="str">
        <f>Format!$E$10</f>
        <v>百万円</v>
      </c>
      <c r="M71" s="16"/>
      <c r="N71" s="33">
        <f t="shared" ref="N71:AE71" si="637">IFERROR(IF(N10="","-",N10),"-")</f>
        <v>0</v>
      </c>
      <c r="O71" s="33">
        <f t="shared" si="637"/>
        <v>0</v>
      </c>
      <c r="P71" s="33">
        <f t="shared" si="637"/>
        <v>0</v>
      </c>
      <c r="Q71" s="33">
        <f t="shared" si="637"/>
        <v>0</v>
      </c>
      <c r="R71" s="33">
        <f t="shared" si="637"/>
        <v>0</v>
      </c>
      <c r="S71" s="33">
        <f t="shared" si="637"/>
        <v>0</v>
      </c>
      <c r="T71" s="33">
        <f t="shared" si="637"/>
        <v>0</v>
      </c>
      <c r="U71" s="33">
        <f t="shared" si="637"/>
        <v>0</v>
      </c>
      <c r="V71" s="33">
        <f t="shared" si="637"/>
        <v>0</v>
      </c>
      <c r="W71" s="33">
        <f t="shared" si="637"/>
        <v>0</v>
      </c>
      <c r="X71" s="34">
        <f t="shared" si="637"/>
        <v>0</v>
      </c>
      <c r="Y71" s="33">
        <f t="shared" si="637"/>
        <v>0</v>
      </c>
      <c r="Z71" s="33">
        <f t="shared" si="637"/>
        <v>0</v>
      </c>
      <c r="AA71" s="33">
        <f t="shared" si="637"/>
        <v>0</v>
      </c>
      <c r="AB71" s="33">
        <f t="shared" si="637"/>
        <v>0</v>
      </c>
      <c r="AC71" s="34">
        <f t="shared" si="637"/>
        <v>0</v>
      </c>
      <c r="AD71" s="33">
        <f t="shared" si="637"/>
        <v>0</v>
      </c>
      <c r="AE71" s="33">
        <f t="shared" si="637"/>
        <v>0</v>
      </c>
      <c r="AF71" s="33"/>
      <c r="AG71" s="34"/>
      <c r="AH71" s="34">
        <f>AH175</f>
        <v>0</v>
      </c>
      <c r="AI71" s="33">
        <f t="shared" ref="AI71:AJ71" si="638">AI175</f>
        <v>0</v>
      </c>
      <c r="AJ71" s="33">
        <f t="shared" si="638"/>
        <v>0</v>
      </c>
      <c r="AK71" s="35">
        <f>T10</f>
        <v>0</v>
      </c>
      <c r="AL71" s="34">
        <f>AL175</f>
        <v>0</v>
      </c>
      <c r="AM71" s="33">
        <f t="shared" ref="AM71:AN71" si="639">AM175</f>
        <v>0</v>
      </c>
      <c r="AN71" s="33">
        <f t="shared" si="639"/>
        <v>0</v>
      </c>
      <c r="AO71" s="35">
        <f>U10</f>
        <v>0</v>
      </c>
      <c r="AP71" s="34">
        <f>AP175</f>
        <v>0</v>
      </c>
      <c r="AQ71" s="33">
        <f t="shared" ref="AQ71:AR71" si="640">AQ175</f>
        <v>0</v>
      </c>
      <c r="AR71" s="33">
        <f t="shared" si="640"/>
        <v>0</v>
      </c>
      <c r="AS71" s="35">
        <f>V10</f>
        <v>0</v>
      </c>
      <c r="AT71" s="34">
        <f t="shared" ref="AT71:AV71" si="641">AT175</f>
        <v>0</v>
      </c>
      <c r="AU71" s="33">
        <f t="shared" si="641"/>
        <v>0</v>
      </c>
      <c r="AV71" s="33">
        <f t="shared" si="641"/>
        <v>0</v>
      </c>
      <c r="AW71" s="35">
        <f>W10</f>
        <v>0</v>
      </c>
      <c r="AX71" s="34"/>
      <c r="AY71" s="33"/>
      <c r="AZ71" s="33"/>
      <c r="BA71" s="33"/>
      <c r="BB71" s="34"/>
      <c r="BC71" s="33"/>
      <c r="BD71" s="33"/>
      <c r="BE71" s="35"/>
      <c r="BF71" s="36"/>
      <c r="BG71" s="36"/>
      <c r="BH71" s="69" t="s">
        <v>112</v>
      </c>
    </row>
    <row r="72" spans="1:60" s="9" customFormat="1" hidden="1" outlineLevel="1" x14ac:dyDescent="0.45">
      <c r="K72" s="9" t="str">
        <f>Format!$E$17</f>
        <v>YoY, %</v>
      </c>
      <c r="L72" s="151" t="s">
        <v>47</v>
      </c>
      <c r="M72" s="8"/>
      <c r="N72" s="37" t="str">
        <f>IFERROR((N71-M71)/M71*100,"-")</f>
        <v>-</v>
      </c>
      <c r="O72" s="37" t="str">
        <f>IFERROR((O71-N71)/N71*100,"-")</f>
        <v>-</v>
      </c>
      <c r="P72" s="37" t="str">
        <f t="shared" ref="P72" si="642">IFERROR((P71-O71)/O71*100,"-")</f>
        <v>-</v>
      </c>
      <c r="Q72" s="37" t="str">
        <f t="shared" ref="Q72" si="643">IFERROR((Q71-P71)/P71*100,"-")</f>
        <v>-</v>
      </c>
      <c r="R72" s="37" t="str">
        <f t="shared" ref="R72" si="644">IFERROR((R71-Q71)/Q71*100,"-")</f>
        <v>-</v>
      </c>
      <c r="S72" s="37" t="str">
        <f t="shared" ref="S72" si="645">IFERROR((S71-R71)/R71*100,"-")</f>
        <v>-</v>
      </c>
      <c r="T72" s="37" t="str">
        <f t="shared" ref="T72" si="646">IFERROR((T71-S71)/S71*100,"-")</f>
        <v>-</v>
      </c>
      <c r="U72" s="37" t="str">
        <f t="shared" ref="U72" si="647">IFERROR((U71-T71)/T71*100,"-")</f>
        <v>-</v>
      </c>
      <c r="V72" s="37" t="str">
        <f t="shared" ref="V72" si="648">IFERROR((V71-U71)/U71*100,"-")</f>
        <v>-</v>
      </c>
      <c r="W72" s="37" t="str">
        <f t="shared" ref="W72" si="649">IFERROR((W71-V71)/V71*100,"-")</f>
        <v>-</v>
      </c>
      <c r="X72" s="38" t="str">
        <f t="shared" ref="X72" si="650">IFERROR((X71-W71)/W71*100,"-")</f>
        <v>-</v>
      </c>
      <c r="Y72" s="37" t="str">
        <f t="shared" ref="Y72" si="651">IFERROR((Y71-X71)/X71*100,"-")</f>
        <v>-</v>
      </c>
      <c r="Z72" s="37" t="str">
        <f t="shared" ref="Z72" si="652">IFERROR((Z71-Y71)/Y71*100,"-")</f>
        <v>-</v>
      </c>
      <c r="AA72" s="37" t="str">
        <f t="shared" ref="AA72" si="653">IFERROR((AA71-Z71)/Z71*100,"-")</f>
        <v>-</v>
      </c>
      <c r="AB72" s="37" t="str">
        <f t="shared" ref="AB72" si="654">IFERROR((AB71-AA71)/AA71*100,"-")</f>
        <v>-</v>
      </c>
      <c r="AC72" s="38" t="str">
        <f>IFERROR((AC71-W71)/W71*100,"-")</f>
        <v>-</v>
      </c>
      <c r="AD72" s="37" t="str">
        <f t="shared" ref="AD72:AE72" si="655">IFERROR((AD71-X71)/X71*100,"-")</f>
        <v>-</v>
      </c>
      <c r="AE72" s="37" t="str">
        <f t="shared" si="655"/>
        <v>-</v>
      </c>
      <c r="AF72" s="37"/>
      <c r="AG72" s="38"/>
      <c r="AH72" s="38" t="str">
        <f t="shared" ref="AH72" si="656">IFERROR((AH71-AD71)/AD71*100,"-")</f>
        <v>-</v>
      </c>
      <c r="AI72" s="37" t="str">
        <f t="shared" ref="AI72" si="657">IFERROR((AI71-AE71)/AE71*100,"-")</f>
        <v>-</v>
      </c>
      <c r="AJ72" s="37" t="str">
        <f t="shared" ref="AJ72" si="658">IFERROR((AJ71-AF71)/AF71*100,"-")</f>
        <v>-</v>
      </c>
      <c r="AK72" s="39" t="str">
        <f t="shared" ref="AK72" si="659">IFERROR((AK71-AG71)/AG71*100,"-")</f>
        <v>-</v>
      </c>
      <c r="AL72" s="38" t="str">
        <f t="shared" ref="AL72" si="660">IFERROR((AL71-AH71)/AH71*100,"-")</f>
        <v>-</v>
      </c>
      <c r="AM72" s="37" t="str">
        <f t="shared" ref="AM72" si="661">IFERROR((AM71-AI71)/AI71*100,"-")</f>
        <v>-</v>
      </c>
      <c r="AN72" s="37" t="str">
        <f t="shared" ref="AN72" si="662">IFERROR((AN71-AJ71)/AJ71*100,"-")</f>
        <v>-</v>
      </c>
      <c r="AO72" s="39" t="str">
        <f t="shared" ref="AO72" si="663">IFERROR((AO71-AK71)/AK71*100,"-")</f>
        <v>-</v>
      </c>
      <c r="AP72" s="38" t="str">
        <f t="shared" ref="AP72" si="664">IFERROR((AP71-AL71)/AL71*100,"-")</f>
        <v>-</v>
      </c>
      <c r="AQ72" s="37" t="str">
        <f t="shared" ref="AQ72" si="665">IFERROR((AQ71-AM71)/AM71*100,"-")</f>
        <v>-</v>
      </c>
      <c r="AR72" s="37" t="str">
        <f t="shared" ref="AR72" si="666">IFERROR((AR71-AN71)/AN71*100,"-")</f>
        <v>-</v>
      </c>
      <c r="AS72" s="39" t="str">
        <f t="shared" ref="AS72" si="667">IFERROR((AS71-AO71)/AO71*100,"-")</f>
        <v>-</v>
      </c>
      <c r="AT72" s="38" t="str">
        <f t="shared" ref="AT72" si="668">IFERROR((AT71-AP71)/AP71*100,"-")</f>
        <v>-</v>
      </c>
      <c r="AU72" s="37" t="str">
        <f t="shared" ref="AU72" si="669">IFERROR((AU71-AQ71)/AQ71*100,"-")</f>
        <v>-</v>
      </c>
      <c r="AV72" s="37" t="str">
        <f t="shared" ref="AV72" si="670">IFERROR((AV71-AR71)/AR71*100,"-")</f>
        <v>-</v>
      </c>
      <c r="AW72" s="39" t="str">
        <f t="shared" ref="AW72" si="671">IFERROR((AW71-AS71)/AS71*100,"-")</f>
        <v>-</v>
      </c>
      <c r="AX72" s="38" t="str">
        <f t="shared" ref="AX72" si="672">IFERROR((AX71-AT71)/AT71*100,"-")</f>
        <v>-</v>
      </c>
      <c r="AY72" s="37" t="str">
        <f t="shared" ref="AY72" si="673">IFERROR((AY71-AU71)/AU71*100,"-")</f>
        <v>-</v>
      </c>
      <c r="AZ72" s="37" t="str">
        <f t="shared" ref="AZ72" si="674">IFERROR((AZ71-AV71)/AV71*100,"-")</f>
        <v>-</v>
      </c>
      <c r="BA72" s="39" t="str">
        <f t="shared" ref="BA72" si="675">IFERROR((BA71-AW71)/AW71*100,"-")</f>
        <v>-</v>
      </c>
      <c r="BB72" s="38" t="str">
        <f t="shared" ref="BB72" si="676">IFERROR((BB71-AX71)/AX71*100,"-")</f>
        <v>-</v>
      </c>
      <c r="BC72" s="37" t="str">
        <f t="shared" ref="BC72" si="677">IFERROR((BC71-AY71)/AY71*100,"-")</f>
        <v>-</v>
      </c>
      <c r="BD72" s="37" t="str">
        <f t="shared" ref="BD72" si="678">IFERROR((BD71-AZ71)/AZ71*100,"-")</f>
        <v>-</v>
      </c>
      <c r="BE72" s="39" t="str">
        <f t="shared" ref="BE72" si="679">IFERROR((BE71-BA71)/BA71*100,"-")</f>
        <v>-</v>
      </c>
      <c r="BF72" s="40"/>
      <c r="BG72" s="40"/>
      <c r="BH72" s="110" t="s">
        <v>112</v>
      </c>
    </row>
    <row r="73" spans="1:60" s="11" customFormat="1" hidden="1" outlineLevel="1" x14ac:dyDescent="0.45">
      <c r="E73" s="11" t="s">
        <v>542</v>
      </c>
      <c r="L73" s="152" t="str">
        <f>Format!$E$10</f>
        <v>百万円</v>
      </c>
      <c r="M73" s="17"/>
      <c r="N73" s="53" t="str">
        <f t="shared" ref="N73:AB73" si="680">IFERROR(IF(N12="","-",N12),"-")</f>
        <v>-</v>
      </c>
      <c r="O73" s="53" t="str">
        <f t="shared" si="680"/>
        <v>-</v>
      </c>
      <c r="P73" s="53" t="str">
        <f t="shared" si="680"/>
        <v>-</v>
      </c>
      <c r="Q73" s="53" t="str">
        <f t="shared" si="680"/>
        <v>-</v>
      </c>
      <c r="R73" s="53" t="str">
        <f t="shared" si="680"/>
        <v>-</v>
      </c>
      <c r="S73" s="53" t="str">
        <f t="shared" si="680"/>
        <v>-</v>
      </c>
      <c r="T73" s="53" t="str">
        <f t="shared" si="680"/>
        <v>-</v>
      </c>
      <c r="U73" s="53" t="str">
        <f t="shared" si="680"/>
        <v>-</v>
      </c>
      <c r="V73" s="53" t="str">
        <f t="shared" si="680"/>
        <v>-</v>
      </c>
      <c r="W73" s="53" t="str">
        <f t="shared" si="680"/>
        <v>-</v>
      </c>
      <c r="X73" s="54" t="str">
        <f t="shared" si="680"/>
        <v>-</v>
      </c>
      <c r="Y73" s="53" t="str">
        <f t="shared" si="680"/>
        <v>-</v>
      </c>
      <c r="Z73" s="53" t="str">
        <f t="shared" si="680"/>
        <v>-</v>
      </c>
      <c r="AA73" s="53" t="str">
        <f t="shared" si="680"/>
        <v>-</v>
      </c>
      <c r="AB73" s="53" t="str">
        <f t="shared" si="680"/>
        <v>-</v>
      </c>
      <c r="AC73" s="54"/>
      <c r="AD73" s="53"/>
      <c r="AE73" s="53"/>
      <c r="AF73" s="53"/>
      <c r="AG73" s="54"/>
      <c r="AH73" s="54"/>
      <c r="AI73" s="53"/>
      <c r="AJ73" s="53"/>
      <c r="AK73" s="55">
        <f>T12</f>
        <v>0</v>
      </c>
      <c r="AL73" s="54"/>
      <c r="AM73" s="53"/>
      <c r="AN73" s="53"/>
      <c r="AO73" s="55">
        <f>U12</f>
        <v>0</v>
      </c>
      <c r="AP73" s="54"/>
      <c r="AQ73" s="53"/>
      <c r="AR73" s="53"/>
      <c r="AS73" s="55">
        <f>V12</f>
        <v>0</v>
      </c>
      <c r="AT73" s="54"/>
      <c r="AU73" s="53"/>
      <c r="AV73" s="53"/>
      <c r="AW73" s="55">
        <f>W12</f>
        <v>0</v>
      </c>
      <c r="AX73" s="54"/>
      <c r="AY73" s="53"/>
      <c r="AZ73" s="53"/>
      <c r="BA73" s="53"/>
      <c r="BB73" s="54"/>
      <c r="BC73" s="53"/>
      <c r="BD73" s="53"/>
      <c r="BE73" s="55"/>
      <c r="BF73" s="56"/>
      <c r="BG73" s="56"/>
      <c r="BH73" s="70" t="s">
        <v>112</v>
      </c>
    </row>
    <row r="74" spans="1:60" s="9" customFormat="1" hidden="1" outlineLevel="1" x14ac:dyDescent="0.45">
      <c r="K74" s="9" t="str">
        <f>Format!$E$17</f>
        <v>YoY, %</v>
      </c>
      <c r="L74" s="151" t="s">
        <v>47</v>
      </c>
      <c r="M74" s="8"/>
      <c r="N74" s="37" t="str">
        <f>IFERROR((N73-M73)/M73*100,"-")</f>
        <v>-</v>
      </c>
      <c r="O74" s="37" t="str">
        <f>IFERROR((O73-N73)/N73*100,"-")</f>
        <v>-</v>
      </c>
      <c r="P74" s="37" t="str">
        <f t="shared" ref="P74" si="681">IFERROR((P73-O73)/O73*100,"-")</f>
        <v>-</v>
      </c>
      <c r="Q74" s="37" t="str">
        <f t="shared" ref="Q74" si="682">IFERROR((Q73-P73)/P73*100,"-")</f>
        <v>-</v>
      </c>
      <c r="R74" s="37" t="str">
        <f t="shared" ref="R74" si="683">IFERROR((R73-Q73)/Q73*100,"-")</f>
        <v>-</v>
      </c>
      <c r="S74" s="37" t="str">
        <f t="shared" ref="S74" si="684">IFERROR((S73-R73)/R73*100,"-")</f>
        <v>-</v>
      </c>
      <c r="T74" s="37" t="str">
        <f t="shared" ref="T74" si="685">IFERROR((T73-S73)/S73*100,"-")</f>
        <v>-</v>
      </c>
      <c r="U74" s="37" t="str">
        <f t="shared" ref="U74" si="686">IFERROR((U73-T73)/T73*100,"-")</f>
        <v>-</v>
      </c>
      <c r="V74" s="37" t="str">
        <f t="shared" ref="V74" si="687">IFERROR((V73-U73)/U73*100,"-")</f>
        <v>-</v>
      </c>
      <c r="W74" s="37" t="str">
        <f t="shared" ref="W74" si="688">IFERROR((W73-V73)/V73*100,"-")</f>
        <v>-</v>
      </c>
      <c r="X74" s="38" t="str">
        <f t="shared" ref="X74" si="689">IFERROR((X73-W73)/W73*100,"-")</f>
        <v>-</v>
      </c>
      <c r="Y74" s="37" t="str">
        <f t="shared" ref="Y74" si="690">IFERROR((Y73-X73)/X73*100,"-")</f>
        <v>-</v>
      </c>
      <c r="Z74" s="37" t="str">
        <f t="shared" ref="Z74" si="691">IFERROR((Z73-Y73)/Y73*100,"-")</f>
        <v>-</v>
      </c>
      <c r="AA74" s="37" t="str">
        <f t="shared" ref="AA74" si="692">IFERROR((AA73-Z73)/Z73*100,"-")</f>
        <v>-</v>
      </c>
      <c r="AB74" s="37" t="str">
        <f t="shared" ref="AB74" si="693">IFERROR((AB73-AA73)/AA73*100,"-")</f>
        <v>-</v>
      </c>
      <c r="AC74" s="38" t="str">
        <f>IFERROR((AC73-W73)/W73*100,"-")</f>
        <v>-</v>
      </c>
      <c r="AD74" s="37" t="str">
        <f t="shared" ref="AD74:AE74" si="694">IFERROR((AD73-X73)/X73*100,"-")</f>
        <v>-</v>
      </c>
      <c r="AE74" s="37" t="str">
        <f t="shared" si="694"/>
        <v>-</v>
      </c>
      <c r="AF74" s="37"/>
      <c r="AG74" s="38"/>
      <c r="AH74" s="38" t="str">
        <f t="shared" ref="AH74" si="695">IFERROR((AH73-AD73)/AD73*100,"-")</f>
        <v>-</v>
      </c>
      <c r="AI74" s="37" t="str">
        <f t="shared" ref="AI74" si="696">IFERROR((AI73-AE73)/AE73*100,"-")</f>
        <v>-</v>
      </c>
      <c r="AJ74" s="37" t="str">
        <f t="shared" ref="AJ74" si="697">IFERROR((AJ73-AF73)/AF73*100,"-")</f>
        <v>-</v>
      </c>
      <c r="AK74" s="39" t="str">
        <f t="shared" ref="AK74" si="698">IFERROR((AK73-AG73)/AG73*100,"-")</f>
        <v>-</v>
      </c>
      <c r="AL74" s="38" t="str">
        <f t="shared" ref="AL74" si="699">IFERROR((AL73-AH73)/AH73*100,"-")</f>
        <v>-</v>
      </c>
      <c r="AM74" s="37" t="str">
        <f t="shared" ref="AM74" si="700">IFERROR((AM73-AI73)/AI73*100,"-")</f>
        <v>-</v>
      </c>
      <c r="AN74" s="37" t="str">
        <f t="shared" ref="AN74" si="701">IFERROR((AN73-AJ73)/AJ73*100,"-")</f>
        <v>-</v>
      </c>
      <c r="AO74" s="39" t="str">
        <f t="shared" ref="AO74" si="702">IFERROR((AO73-AK73)/AK73*100,"-")</f>
        <v>-</v>
      </c>
      <c r="AP74" s="38" t="str">
        <f t="shared" ref="AP74" si="703">IFERROR((AP73-AL73)/AL73*100,"-")</f>
        <v>-</v>
      </c>
      <c r="AQ74" s="37" t="str">
        <f t="shared" ref="AQ74" si="704">IFERROR((AQ73-AM73)/AM73*100,"-")</f>
        <v>-</v>
      </c>
      <c r="AR74" s="37" t="str">
        <f t="shared" ref="AR74" si="705">IFERROR((AR73-AN73)/AN73*100,"-")</f>
        <v>-</v>
      </c>
      <c r="AS74" s="39" t="str">
        <f t="shared" ref="AS74" si="706">IFERROR((AS73-AO73)/AO73*100,"-")</f>
        <v>-</v>
      </c>
      <c r="AT74" s="38" t="str">
        <f t="shared" ref="AT74" si="707">IFERROR((AT73-AP73)/AP73*100,"-")</f>
        <v>-</v>
      </c>
      <c r="AU74" s="37" t="str">
        <f t="shared" ref="AU74" si="708">IFERROR((AU73-AQ73)/AQ73*100,"-")</f>
        <v>-</v>
      </c>
      <c r="AV74" s="37" t="str">
        <f t="shared" ref="AV74" si="709">IFERROR((AV73-AR73)/AR73*100,"-")</f>
        <v>-</v>
      </c>
      <c r="AW74" s="39" t="str">
        <f t="shared" ref="AW74" si="710">IFERROR((AW73-AS73)/AS73*100,"-")</f>
        <v>-</v>
      </c>
      <c r="AX74" s="38" t="str">
        <f t="shared" ref="AX74" si="711">IFERROR((AX73-AT73)/AT73*100,"-")</f>
        <v>-</v>
      </c>
      <c r="AY74" s="37" t="str">
        <f t="shared" ref="AY74" si="712">IFERROR((AY73-AU73)/AU73*100,"-")</f>
        <v>-</v>
      </c>
      <c r="AZ74" s="37" t="str">
        <f t="shared" ref="AZ74" si="713">IFERROR((AZ73-AV73)/AV73*100,"-")</f>
        <v>-</v>
      </c>
      <c r="BA74" s="39" t="str">
        <f t="shared" ref="BA74" si="714">IFERROR((BA73-AW73)/AW73*100,"-")</f>
        <v>-</v>
      </c>
      <c r="BB74" s="38" t="str">
        <f t="shared" ref="BB74" si="715">IFERROR((BB73-AX73)/AX73*100,"-")</f>
        <v>-</v>
      </c>
      <c r="BC74" s="37" t="str">
        <f t="shared" ref="BC74" si="716">IFERROR((BC73-AY73)/AY73*100,"-")</f>
        <v>-</v>
      </c>
      <c r="BD74" s="37" t="str">
        <f t="shared" ref="BD74" si="717">IFERROR((BD73-AZ73)/AZ73*100,"-")</f>
        <v>-</v>
      </c>
      <c r="BE74" s="39" t="str">
        <f t="shared" ref="BE74" si="718">IFERROR((BE73-BA73)/BA73*100,"-")</f>
        <v>-</v>
      </c>
      <c r="BF74" s="40"/>
      <c r="BG74" s="40"/>
      <c r="BH74" s="110" t="s">
        <v>112</v>
      </c>
    </row>
    <row r="75" spans="1:60" hidden="1" outlineLevel="1" x14ac:dyDescent="0.45">
      <c r="G75" s="1" t="s">
        <v>198</v>
      </c>
      <c r="N75" s="24" t="str">
        <f t="shared" ref="N75:AB75" si="719">IFERROR(IF(N14="","-",N14),"-")</f>
        <v>-</v>
      </c>
      <c r="O75" s="24" t="str">
        <f t="shared" si="719"/>
        <v>-</v>
      </c>
      <c r="P75" s="24" t="str">
        <f t="shared" si="719"/>
        <v>-</v>
      </c>
      <c r="Q75" s="24" t="str">
        <f t="shared" si="719"/>
        <v>-</v>
      </c>
      <c r="R75" s="24" t="str">
        <f t="shared" si="719"/>
        <v>-</v>
      </c>
      <c r="S75" s="24" t="str">
        <f t="shared" si="719"/>
        <v>-</v>
      </c>
      <c r="T75" s="24" t="str">
        <f t="shared" si="719"/>
        <v>-</v>
      </c>
      <c r="U75" s="24" t="str">
        <f t="shared" si="719"/>
        <v>-</v>
      </c>
      <c r="V75" s="24" t="str">
        <f t="shared" si="719"/>
        <v>-</v>
      </c>
      <c r="W75" s="24" t="str">
        <f t="shared" si="719"/>
        <v>-</v>
      </c>
      <c r="X75" s="25" t="str">
        <f t="shared" si="719"/>
        <v>-</v>
      </c>
      <c r="Y75" s="24" t="str">
        <f t="shared" si="719"/>
        <v>-</v>
      </c>
      <c r="Z75" s="24" t="str">
        <f t="shared" si="719"/>
        <v>-</v>
      </c>
      <c r="AA75" s="24" t="str">
        <f t="shared" si="719"/>
        <v>-</v>
      </c>
      <c r="AB75" s="24" t="str">
        <f t="shared" si="719"/>
        <v>-</v>
      </c>
      <c r="AK75" s="26">
        <f>T14</f>
        <v>0</v>
      </c>
      <c r="AO75" s="26">
        <f>U14</f>
        <v>0</v>
      </c>
      <c r="AS75" s="26">
        <f>V14</f>
        <v>0</v>
      </c>
      <c r="AW75" s="26">
        <f>W14</f>
        <v>0</v>
      </c>
      <c r="BH75" s="67" t="s">
        <v>112</v>
      </c>
    </row>
    <row r="76" spans="1:60" s="9" customFormat="1" hidden="1" outlineLevel="1" x14ac:dyDescent="0.45">
      <c r="K76" s="9" t="str">
        <f>Format!$E$17</f>
        <v>YoY, %</v>
      </c>
      <c r="L76" s="151" t="s">
        <v>47</v>
      </c>
      <c r="M76" s="8"/>
      <c r="N76" s="37" t="str">
        <f>IFERROR((N75-M75)/M75*100,"-")</f>
        <v>-</v>
      </c>
      <c r="O76" s="37" t="str">
        <f>IFERROR((O75-N75)/N75*100,"-")</f>
        <v>-</v>
      </c>
      <c r="P76" s="37" t="str">
        <f t="shared" ref="P76" si="720">IFERROR((P75-O75)/O75*100,"-")</f>
        <v>-</v>
      </c>
      <c r="Q76" s="37" t="str">
        <f t="shared" ref="Q76" si="721">IFERROR((Q75-P75)/P75*100,"-")</f>
        <v>-</v>
      </c>
      <c r="R76" s="37" t="str">
        <f t="shared" ref="R76" si="722">IFERROR((R75-Q75)/Q75*100,"-")</f>
        <v>-</v>
      </c>
      <c r="S76" s="37" t="str">
        <f t="shared" ref="S76" si="723">IFERROR((S75-R75)/R75*100,"-")</f>
        <v>-</v>
      </c>
      <c r="T76" s="37" t="str">
        <f t="shared" ref="T76" si="724">IFERROR((T75-S75)/S75*100,"-")</f>
        <v>-</v>
      </c>
      <c r="U76" s="37" t="str">
        <f t="shared" ref="U76" si="725">IFERROR((U75-T75)/T75*100,"-")</f>
        <v>-</v>
      </c>
      <c r="V76" s="37" t="str">
        <f t="shared" ref="V76" si="726">IFERROR((V75-U75)/U75*100,"-")</f>
        <v>-</v>
      </c>
      <c r="W76" s="37" t="str">
        <f t="shared" ref="W76" si="727">IFERROR((W75-V75)/V75*100,"-")</f>
        <v>-</v>
      </c>
      <c r="X76" s="38" t="str">
        <f t="shared" ref="X76" si="728">IFERROR((X75-W75)/W75*100,"-")</f>
        <v>-</v>
      </c>
      <c r="Y76" s="37" t="str">
        <f t="shared" ref="Y76" si="729">IFERROR((Y75-X75)/X75*100,"-")</f>
        <v>-</v>
      </c>
      <c r="Z76" s="37" t="str">
        <f t="shared" ref="Z76" si="730">IFERROR((Z75-Y75)/Y75*100,"-")</f>
        <v>-</v>
      </c>
      <c r="AA76" s="37" t="str">
        <f t="shared" ref="AA76" si="731">IFERROR((AA75-Z75)/Z75*100,"-")</f>
        <v>-</v>
      </c>
      <c r="AB76" s="37" t="str">
        <f t="shared" ref="AB76" si="732">IFERROR((AB75-AA75)/AA75*100,"-")</f>
        <v>-</v>
      </c>
      <c r="AC76" s="38" t="str">
        <f>IFERROR((AC75-W75)/W75*100,"-")</f>
        <v>-</v>
      </c>
      <c r="AD76" s="37" t="str">
        <f t="shared" ref="AD76" si="733">IFERROR((AD75-X75)/X75*100,"-")</f>
        <v>-</v>
      </c>
      <c r="AE76" s="37" t="str">
        <f t="shared" ref="AE76" si="734">IFERROR((AE75-Y75)/Y75*100,"-")</f>
        <v>-</v>
      </c>
      <c r="AF76" s="37"/>
      <c r="AG76" s="38"/>
      <c r="AH76" s="38" t="str">
        <f t="shared" ref="AH76" si="735">IFERROR((AH75-AD75)/AD75*100,"-")</f>
        <v>-</v>
      </c>
      <c r="AI76" s="37" t="str">
        <f t="shared" ref="AI76" si="736">IFERROR((AI75-AE75)/AE75*100,"-")</f>
        <v>-</v>
      </c>
      <c r="AJ76" s="37" t="str">
        <f t="shared" ref="AJ76" si="737">IFERROR((AJ75-AF75)/AF75*100,"-")</f>
        <v>-</v>
      </c>
      <c r="AK76" s="39" t="str">
        <f t="shared" ref="AK76" si="738">IFERROR((AK75-AG75)/AG75*100,"-")</f>
        <v>-</v>
      </c>
      <c r="AL76" s="38" t="str">
        <f t="shared" ref="AL76" si="739">IFERROR((AL75-AH75)/AH75*100,"-")</f>
        <v>-</v>
      </c>
      <c r="AM76" s="37" t="str">
        <f t="shared" ref="AM76" si="740">IFERROR((AM75-AI75)/AI75*100,"-")</f>
        <v>-</v>
      </c>
      <c r="AN76" s="37" t="str">
        <f t="shared" ref="AN76" si="741">IFERROR((AN75-AJ75)/AJ75*100,"-")</f>
        <v>-</v>
      </c>
      <c r="AO76" s="39" t="str">
        <f t="shared" ref="AO76" si="742">IFERROR((AO75-AK75)/AK75*100,"-")</f>
        <v>-</v>
      </c>
      <c r="AP76" s="38" t="str">
        <f t="shared" ref="AP76" si="743">IFERROR((AP75-AL75)/AL75*100,"-")</f>
        <v>-</v>
      </c>
      <c r="AQ76" s="37" t="str">
        <f t="shared" ref="AQ76" si="744">IFERROR((AQ75-AM75)/AM75*100,"-")</f>
        <v>-</v>
      </c>
      <c r="AR76" s="37" t="str">
        <f t="shared" ref="AR76" si="745">IFERROR((AR75-AN75)/AN75*100,"-")</f>
        <v>-</v>
      </c>
      <c r="AS76" s="39" t="str">
        <f t="shared" ref="AS76" si="746">IFERROR((AS75-AO75)/AO75*100,"-")</f>
        <v>-</v>
      </c>
      <c r="AT76" s="38" t="str">
        <f t="shared" ref="AT76" si="747">IFERROR((AT75-AP75)/AP75*100,"-")</f>
        <v>-</v>
      </c>
      <c r="AU76" s="37" t="str">
        <f t="shared" ref="AU76" si="748">IFERROR((AU75-AQ75)/AQ75*100,"-")</f>
        <v>-</v>
      </c>
      <c r="AV76" s="37" t="str">
        <f t="shared" ref="AV76" si="749">IFERROR((AV75-AR75)/AR75*100,"-")</f>
        <v>-</v>
      </c>
      <c r="AW76" s="39" t="str">
        <f t="shared" ref="AW76" si="750">IFERROR((AW75-AS75)/AS75*100,"-")</f>
        <v>-</v>
      </c>
      <c r="AX76" s="38" t="str">
        <f t="shared" ref="AX76" si="751">IFERROR((AX75-AT75)/AT75*100,"-")</f>
        <v>-</v>
      </c>
      <c r="AY76" s="37" t="str">
        <f t="shared" ref="AY76" si="752">IFERROR((AY75-AU75)/AU75*100,"-")</f>
        <v>-</v>
      </c>
      <c r="AZ76" s="37" t="str">
        <f t="shared" ref="AZ76" si="753">IFERROR((AZ75-AV75)/AV75*100,"-")</f>
        <v>-</v>
      </c>
      <c r="BA76" s="39" t="str">
        <f t="shared" ref="BA76" si="754">IFERROR((BA75-AW75)/AW75*100,"-")</f>
        <v>-</v>
      </c>
      <c r="BB76" s="38" t="str">
        <f t="shared" ref="BB76" si="755">IFERROR((BB75-AX75)/AX75*100,"-")</f>
        <v>-</v>
      </c>
      <c r="BC76" s="37" t="str">
        <f t="shared" ref="BC76" si="756">IFERROR((BC75-AY75)/AY75*100,"-")</f>
        <v>-</v>
      </c>
      <c r="BD76" s="37" t="str">
        <f t="shared" ref="BD76" si="757">IFERROR((BD75-AZ75)/AZ75*100,"-")</f>
        <v>-</v>
      </c>
      <c r="BE76" s="39" t="str">
        <f t="shared" ref="BE76" si="758">IFERROR((BE75-BA75)/BA75*100,"-")</f>
        <v>-</v>
      </c>
      <c r="BF76" s="40"/>
      <c r="BG76" s="40"/>
      <c r="BH76" s="110" t="s">
        <v>112</v>
      </c>
    </row>
    <row r="77" spans="1:60" hidden="1" outlineLevel="1" x14ac:dyDescent="0.45">
      <c r="G77" s="1" t="s">
        <v>199</v>
      </c>
      <c r="N77" s="24" t="str">
        <f t="shared" ref="N77:AB77" si="759">IFERROR(IF(N16="","-",N16),"-")</f>
        <v>-</v>
      </c>
      <c r="O77" s="24" t="str">
        <f t="shared" si="759"/>
        <v>-</v>
      </c>
      <c r="P77" s="24" t="str">
        <f t="shared" si="759"/>
        <v>-</v>
      </c>
      <c r="Q77" s="24" t="str">
        <f t="shared" si="759"/>
        <v>-</v>
      </c>
      <c r="R77" s="24" t="str">
        <f t="shared" si="759"/>
        <v>-</v>
      </c>
      <c r="S77" s="24" t="str">
        <f t="shared" si="759"/>
        <v>-</v>
      </c>
      <c r="T77" s="24" t="str">
        <f t="shared" si="759"/>
        <v>-</v>
      </c>
      <c r="U77" s="24" t="str">
        <f t="shared" si="759"/>
        <v>-</v>
      </c>
      <c r="V77" s="24" t="str">
        <f t="shared" si="759"/>
        <v>-</v>
      </c>
      <c r="W77" s="24" t="str">
        <f t="shared" si="759"/>
        <v>-</v>
      </c>
      <c r="X77" s="25" t="str">
        <f t="shared" si="759"/>
        <v>-</v>
      </c>
      <c r="Y77" s="24" t="str">
        <f t="shared" si="759"/>
        <v>-</v>
      </c>
      <c r="Z77" s="24" t="str">
        <f t="shared" si="759"/>
        <v>-</v>
      </c>
      <c r="AA77" s="24" t="str">
        <f t="shared" si="759"/>
        <v>-</v>
      </c>
      <c r="AB77" s="24" t="str">
        <f t="shared" si="759"/>
        <v>-</v>
      </c>
      <c r="AK77" s="26">
        <f>T16</f>
        <v>0</v>
      </c>
      <c r="AO77" s="26">
        <f>U16</f>
        <v>0</v>
      </c>
      <c r="AS77" s="26">
        <f>V16</f>
        <v>0</v>
      </c>
      <c r="AW77" s="26">
        <f>W16</f>
        <v>0</v>
      </c>
      <c r="BH77" s="67" t="s">
        <v>112</v>
      </c>
    </row>
    <row r="78" spans="1:60" s="9" customFormat="1" hidden="1" outlineLevel="1" x14ac:dyDescent="0.45">
      <c r="K78" s="9" t="str">
        <f>Format!$E$17</f>
        <v>YoY, %</v>
      </c>
      <c r="L78" s="151" t="s">
        <v>47</v>
      </c>
      <c r="M78" s="8"/>
      <c r="N78" s="37" t="str">
        <f>IFERROR((N77-M77)/M77*100,"-")</f>
        <v>-</v>
      </c>
      <c r="O78" s="37" t="str">
        <f>IFERROR((O77-N77)/N77*100,"-")</f>
        <v>-</v>
      </c>
      <c r="P78" s="37" t="str">
        <f t="shared" ref="P78" si="760">IFERROR((P77-O77)/O77*100,"-")</f>
        <v>-</v>
      </c>
      <c r="Q78" s="37" t="str">
        <f t="shared" ref="Q78" si="761">IFERROR((Q77-P77)/P77*100,"-")</f>
        <v>-</v>
      </c>
      <c r="R78" s="37" t="str">
        <f t="shared" ref="R78" si="762">IFERROR((R77-Q77)/Q77*100,"-")</f>
        <v>-</v>
      </c>
      <c r="S78" s="37" t="str">
        <f t="shared" ref="S78" si="763">IFERROR((S77-R77)/R77*100,"-")</f>
        <v>-</v>
      </c>
      <c r="T78" s="37" t="str">
        <f t="shared" ref="T78" si="764">IFERROR((T77-S77)/S77*100,"-")</f>
        <v>-</v>
      </c>
      <c r="U78" s="37" t="str">
        <f t="shared" ref="U78" si="765">IFERROR((U77-T77)/T77*100,"-")</f>
        <v>-</v>
      </c>
      <c r="V78" s="37" t="str">
        <f t="shared" ref="V78" si="766">IFERROR((V77-U77)/U77*100,"-")</f>
        <v>-</v>
      </c>
      <c r="W78" s="37" t="str">
        <f t="shared" ref="W78" si="767">IFERROR((W77-V77)/V77*100,"-")</f>
        <v>-</v>
      </c>
      <c r="X78" s="38" t="str">
        <f t="shared" ref="X78" si="768">IFERROR((X77-W77)/W77*100,"-")</f>
        <v>-</v>
      </c>
      <c r="Y78" s="37" t="str">
        <f t="shared" ref="Y78" si="769">IFERROR((Y77-X77)/X77*100,"-")</f>
        <v>-</v>
      </c>
      <c r="Z78" s="37" t="str">
        <f t="shared" ref="Z78" si="770">IFERROR((Z77-Y77)/Y77*100,"-")</f>
        <v>-</v>
      </c>
      <c r="AA78" s="37" t="str">
        <f t="shared" ref="AA78" si="771">IFERROR((AA77-Z77)/Z77*100,"-")</f>
        <v>-</v>
      </c>
      <c r="AB78" s="37" t="str">
        <f t="shared" ref="AB78" si="772">IFERROR((AB77-AA77)/AA77*100,"-")</f>
        <v>-</v>
      </c>
      <c r="AC78" s="38" t="str">
        <f>IFERROR((AC77-W77)/W77*100,"-")</f>
        <v>-</v>
      </c>
      <c r="AD78" s="37" t="str">
        <f t="shared" ref="AD78" si="773">IFERROR((AD77-X77)/X77*100,"-")</f>
        <v>-</v>
      </c>
      <c r="AE78" s="37" t="str">
        <f t="shared" ref="AE78" si="774">IFERROR((AE77-Y77)/Y77*100,"-")</f>
        <v>-</v>
      </c>
      <c r="AF78" s="37"/>
      <c r="AG78" s="38"/>
      <c r="AH78" s="38" t="str">
        <f t="shared" ref="AH78" si="775">IFERROR((AH77-AD77)/AD77*100,"-")</f>
        <v>-</v>
      </c>
      <c r="AI78" s="37" t="str">
        <f t="shared" ref="AI78" si="776">IFERROR((AI77-AE77)/AE77*100,"-")</f>
        <v>-</v>
      </c>
      <c r="AJ78" s="37" t="str">
        <f t="shared" ref="AJ78" si="777">IFERROR((AJ77-AF77)/AF77*100,"-")</f>
        <v>-</v>
      </c>
      <c r="AK78" s="39" t="str">
        <f t="shared" ref="AK78" si="778">IFERROR((AK77-AG77)/AG77*100,"-")</f>
        <v>-</v>
      </c>
      <c r="AL78" s="38" t="str">
        <f t="shared" ref="AL78" si="779">IFERROR((AL77-AH77)/AH77*100,"-")</f>
        <v>-</v>
      </c>
      <c r="AM78" s="37" t="str">
        <f t="shared" ref="AM78" si="780">IFERROR((AM77-AI77)/AI77*100,"-")</f>
        <v>-</v>
      </c>
      <c r="AN78" s="37" t="str">
        <f t="shared" ref="AN78" si="781">IFERROR((AN77-AJ77)/AJ77*100,"-")</f>
        <v>-</v>
      </c>
      <c r="AO78" s="39" t="str">
        <f t="shared" ref="AO78" si="782">IFERROR((AO77-AK77)/AK77*100,"-")</f>
        <v>-</v>
      </c>
      <c r="AP78" s="38" t="str">
        <f t="shared" ref="AP78" si="783">IFERROR((AP77-AL77)/AL77*100,"-")</f>
        <v>-</v>
      </c>
      <c r="AQ78" s="37" t="str">
        <f t="shared" ref="AQ78" si="784">IFERROR((AQ77-AM77)/AM77*100,"-")</f>
        <v>-</v>
      </c>
      <c r="AR78" s="37" t="str">
        <f t="shared" ref="AR78" si="785">IFERROR((AR77-AN77)/AN77*100,"-")</f>
        <v>-</v>
      </c>
      <c r="AS78" s="39" t="str">
        <f t="shared" ref="AS78" si="786">IFERROR((AS77-AO77)/AO77*100,"-")</f>
        <v>-</v>
      </c>
      <c r="AT78" s="38" t="str">
        <f t="shared" ref="AT78" si="787">IFERROR((AT77-AP77)/AP77*100,"-")</f>
        <v>-</v>
      </c>
      <c r="AU78" s="37" t="str">
        <f t="shared" ref="AU78" si="788">IFERROR((AU77-AQ77)/AQ77*100,"-")</f>
        <v>-</v>
      </c>
      <c r="AV78" s="37" t="str">
        <f t="shared" ref="AV78" si="789">IFERROR((AV77-AR77)/AR77*100,"-")</f>
        <v>-</v>
      </c>
      <c r="AW78" s="39" t="str">
        <f t="shared" ref="AW78" si="790">IFERROR((AW77-AS77)/AS77*100,"-")</f>
        <v>-</v>
      </c>
      <c r="AX78" s="38" t="str">
        <f t="shared" ref="AX78" si="791">IFERROR((AX77-AT77)/AT77*100,"-")</f>
        <v>-</v>
      </c>
      <c r="AY78" s="37" t="str">
        <f t="shared" ref="AY78" si="792">IFERROR((AY77-AU77)/AU77*100,"-")</f>
        <v>-</v>
      </c>
      <c r="AZ78" s="37" t="str">
        <f t="shared" ref="AZ78" si="793">IFERROR((AZ77-AV77)/AV77*100,"-")</f>
        <v>-</v>
      </c>
      <c r="BA78" s="39" t="str">
        <f t="shared" ref="BA78" si="794">IFERROR((BA77-AW77)/AW77*100,"-")</f>
        <v>-</v>
      </c>
      <c r="BB78" s="38" t="str">
        <f t="shared" ref="BB78" si="795">IFERROR((BB77-AX77)/AX77*100,"-")</f>
        <v>-</v>
      </c>
      <c r="BC78" s="37" t="str">
        <f t="shared" ref="BC78" si="796">IFERROR((BC77-AY77)/AY77*100,"-")</f>
        <v>-</v>
      </c>
      <c r="BD78" s="37" t="str">
        <f t="shared" ref="BD78" si="797">IFERROR((BD77-AZ77)/AZ77*100,"-")</f>
        <v>-</v>
      </c>
      <c r="BE78" s="39" t="str">
        <f t="shared" ref="BE78" si="798">IFERROR((BE77-BA77)/BA77*100,"-")</f>
        <v>-</v>
      </c>
      <c r="BF78" s="40"/>
      <c r="BG78" s="40"/>
      <c r="BH78" s="110" t="s">
        <v>112</v>
      </c>
    </row>
    <row r="79" spans="1:60" s="119" customFormat="1" hidden="1" outlineLevel="2" x14ac:dyDescent="0.45">
      <c r="F79" s="119" t="s">
        <v>195</v>
      </c>
      <c r="L79" s="148" t="str">
        <f>Format!$E$10</f>
        <v>百万円</v>
      </c>
      <c r="M79" s="4"/>
      <c r="N79" s="120" t="str">
        <f t="shared" ref="N79:AB79" si="799">IFERROR(IF(N18="","-",N18),"-")</f>
        <v>-</v>
      </c>
      <c r="O79" s="120" t="str">
        <f t="shared" si="799"/>
        <v>-</v>
      </c>
      <c r="P79" s="120" t="str">
        <f t="shared" si="799"/>
        <v>-</v>
      </c>
      <c r="Q79" s="120" t="str">
        <f t="shared" si="799"/>
        <v>-</v>
      </c>
      <c r="R79" s="120" t="str">
        <f t="shared" si="799"/>
        <v>-</v>
      </c>
      <c r="S79" s="120" t="str">
        <f t="shared" si="799"/>
        <v>-</v>
      </c>
      <c r="T79" s="120" t="str">
        <f t="shared" si="799"/>
        <v>-</v>
      </c>
      <c r="U79" s="120" t="str">
        <f t="shared" si="799"/>
        <v>-</v>
      </c>
      <c r="V79" s="120" t="str">
        <f t="shared" si="799"/>
        <v>-</v>
      </c>
      <c r="W79" s="120" t="str">
        <f t="shared" si="799"/>
        <v>-</v>
      </c>
      <c r="X79" s="121" t="str">
        <f t="shared" si="799"/>
        <v>-</v>
      </c>
      <c r="Y79" s="120" t="str">
        <f t="shared" si="799"/>
        <v>-</v>
      </c>
      <c r="Z79" s="120" t="str">
        <f t="shared" si="799"/>
        <v>-</v>
      </c>
      <c r="AA79" s="120" t="str">
        <f t="shared" si="799"/>
        <v>-</v>
      </c>
      <c r="AB79" s="120" t="str">
        <f t="shared" si="799"/>
        <v>-</v>
      </c>
      <c r="AC79" s="121"/>
      <c r="AD79" s="120"/>
      <c r="AE79" s="120"/>
      <c r="AF79" s="120"/>
      <c r="AG79" s="121"/>
      <c r="AH79" s="121"/>
      <c r="AI79" s="120"/>
      <c r="AJ79" s="120"/>
      <c r="AK79" s="122">
        <f>T18</f>
        <v>0</v>
      </c>
      <c r="AL79" s="121"/>
      <c r="AM79" s="120"/>
      <c r="AN79" s="120"/>
      <c r="AO79" s="122">
        <f>U18</f>
        <v>0</v>
      </c>
      <c r="AP79" s="121"/>
      <c r="AQ79" s="120"/>
      <c r="AR79" s="120"/>
      <c r="AS79" s="122">
        <f>V18</f>
        <v>0</v>
      </c>
      <c r="AT79" s="121"/>
      <c r="AU79" s="120"/>
      <c r="AV79" s="120"/>
      <c r="AW79" s="122">
        <f>W18</f>
        <v>0</v>
      </c>
      <c r="AX79" s="121"/>
      <c r="AY79" s="120"/>
      <c r="AZ79" s="120"/>
      <c r="BA79" s="120"/>
      <c r="BB79" s="121"/>
      <c r="BC79" s="120"/>
      <c r="BD79" s="120"/>
      <c r="BE79" s="122"/>
      <c r="BF79" s="110"/>
      <c r="BG79" s="110"/>
      <c r="BH79" s="110" t="s">
        <v>112</v>
      </c>
    </row>
    <row r="80" spans="1:60" s="119" customFormat="1" hidden="1" outlineLevel="2" x14ac:dyDescent="0.45">
      <c r="F80" s="119" t="s">
        <v>196</v>
      </c>
      <c r="L80" s="148" t="str">
        <f>Format!$E$10</f>
        <v>百万円</v>
      </c>
      <c r="M80" s="4"/>
      <c r="N80" s="120" t="str">
        <f t="shared" ref="N80:AB80" si="800">IFERROR(IF(N19="","-",N19),"-")</f>
        <v>-</v>
      </c>
      <c r="O80" s="120" t="str">
        <f t="shared" si="800"/>
        <v>-</v>
      </c>
      <c r="P80" s="120" t="str">
        <f t="shared" si="800"/>
        <v>-</v>
      </c>
      <c r="Q80" s="120" t="str">
        <f t="shared" si="800"/>
        <v>-</v>
      </c>
      <c r="R80" s="120" t="str">
        <f t="shared" si="800"/>
        <v>-</v>
      </c>
      <c r="S80" s="120" t="str">
        <f t="shared" si="800"/>
        <v>-</v>
      </c>
      <c r="T80" s="120" t="str">
        <f t="shared" si="800"/>
        <v>-</v>
      </c>
      <c r="U80" s="120" t="str">
        <f t="shared" si="800"/>
        <v>-</v>
      </c>
      <c r="V80" s="120" t="str">
        <f t="shared" si="800"/>
        <v>-</v>
      </c>
      <c r="W80" s="120" t="str">
        <f t="shared" si="800"/>
        <v>-</v>
      </c>
      <c r="X80" s="121" t="str">
        <f t="shared" si="800"/>
        <v>-</v>
      </c>
      <c r="Y80" s="120" t="str">
        <f t="shared" si="800"/>
        <v>-</v>
      </c>
      <c r="Z80" s="120" t="str">
        <f t="shared" si="800"/>
        <v>-</v>
      </c>
      <c r="AA80" s="120" t="str">
        <f t="shared" si="800"/>
        <v>-</v>
      </c>
      <c r="AB80" s="120" t="str">
        <f t="shared" si="800"/>
        <v>-</v>
      </c>
      <c r="AC80" s="121"/>
      <c r="AD80" s="120"/>
      <c r="AE80" s="120"/>
      <c r="AF80" s="120"/>
      <c r="AG80" s="121"/>
      <c r="AH80" s="121"/>
      <c r="AI80" s="120"/>
      <c r="AJ80" s="120"/>
      <c r="AK80" s="122">
        <f>T19</f>
        <v>0</v>
      </c>
      <c r="AL80" s="121"/>
      <c r="AM80" s="120"/>
      <c r="AN80" s="120"/>
      <c r="AO80" s="122">
        <f>U19</f>
        <v>0</v>
      </c>
      <c r="AP80" s="121"/>
      <c r="AQ80" s="120"/>
      <c r="AR80" s="120"/>
      <c r="AS80" s="122">
        <f>V19</f>
        <v>0</v>
      </c>
      <c r="AT80" s="121"/>
      <c r="AU80" s="120"/>
      <c r="AV80" s="120"/>
      <c r="AW80" s="122">
        <f>W19</f>
        <v>0</v>
      </c>
      <c r="AX80" s="121"/>
      <c r="AY80" s="120"/>
      <c r="AZ80" s="120"/>
      <c r="BA80" s="120"/>
      <c r="BB80" s="121"/>
      <c r="BC80" s="120"/>
      <c r="BD80" s="120"/>
      <c r="BE80" s="122"/>
      <c r="BF80" s="110"/>
      <c r="BG80" s="110"/>
      <c r="BH80" s="110" t="s">
        <v>112</v>
      </c>
    </row>
    <row r="81" spans="4:60" s="11" customFormat="1" hidden="1" outlineLevel="1" x14ac:dyDescent="0.45">
      <c r="E81" s="11" t="s">
        <v>543</v>
      </c>
      <c r="L81" s="152" t="str">
        <f>Format!$E$10</f>
        <v>百万円</v>
      </c>
      <c r="M81" s="17"/>
      <c r="N81" s="53" t="str">
        <f t="shared" ref="N81:AB81" si="801">IFERROR(IF(N20="","-",N20),"-")</f>
        <v>-</v>
      </c>
      <c r="O81" s="53" t="str">
        <f t="shared" si="801"/>
        <v>-</v>
      </c>
      <c r="P81" s="53" t="str">
        <f t="shared" si="801"/>
        <v>-</v>
      </c>
      <c r="Q81" s="53" t="str">
        <f t="shared" si="801"/>
        <v>-</v>
      </c>
      <c r="R81" s="53" t="str">
        <f t="shared" si="801"/>
        <v>-</v>
      </c>
      <c r="S81" s="53" t="str">
        <f t="shared" si="801"/>
        <v>-</v>
      </c>
      <c r="T81" s="53" t="str">
        <f t="shared" si="801"/>
        <v>-</v>
      </c>
      <c r="U81" s="53" t="str">
        <f t="shared" si="801"/>
        <v>-</v>
      </c>
      <c r="V81" s="53" t="str">
        <f t="shared" si="801"/>
        <v>-</v>
      </c>
      <c r="W81" s="53" t="str">
        <f t="shared" si="801"/>
        <v>-</v>
      </c>
      <c r="X81" s="54" t="str">
        <f t="shared" si="801"/>
        <v>-</v>
      </c>
      <c r="Y81" s="53" t="str">
        <f t="shared" si="801"/>
        <v>-</v>
      </c>
      <c r="Z81" s="53" t="str">
        <f t="shared" si="801"/>
        <v>-</v>
      </c>
      <c r="AA81" s="53" t="str">
        <f t="shared" si="801"/>
        <v>-</v>
      </c>
      <c r="AB81" s="53" t="str">
        <f t="shared" si="801"/>
        <v>-</v>
      </c>
      <c r="AC81" s="54"/>
      <c r="AD81" s="53"/>
      <c r="AE81" s="53"/>
      <c r="AF81" s="53"/>
      <c r="AG81" s="54"/>
      <c r="AH81" s="54"/>
      <c r="AI81" s="53"/>
      <c r="AJ81" s="53"/>
      <c r="AK81" s="55">
        <f>T20</f>
        <v>0</v>
      </c>
      <c r="AL81" s="54"/>
      <c r="AM81" s="53"/>
      <c r="AN81" s="53"/>
      <c r="AO81" s="55">
        <f>U20</f>
        <v>0</v>
      </c>
      <c r="AP81" s="54"/>
      <c r="AQ81" s="53"/>
      <c r="AR81" s="53"/>
      <c r="AS81" s="55">
        <f>V20</f>
        <v>0</v>
      </c>
      <c r="AT81" s="54"/>
      <c r="AU81" s="53"/>
      <c r="AV81" s="53"/>
      <c r="AW81" s="55">
        <f>W20</f>
        <v>0</v>
      </c>
      <c r="AX81" s="54"/>
      <c r="AY81" s="53"/>
      <c r="AZ81" s="53"/>
      <c r="BA81" s="53"/>
      <c r="BB81" s="54"/>
      <c r="BC81" s="53"/>
      <c r="BD81" s="53"/>
      <c r="BE81" s="55"/>
      <c r="BF81" s="56"/>
      <c r="BG81" s="56"/>
      <c r="BH81" s="70" t="s">
        <v>112</v>
      </c>
    </row>
    <row r="82" spans="4:60" s="9" customFormat="1" hidden="1" outlineLevel="1" x14ac:dyDescent="0.45">
      <c r="K82" s="9" t="str">
        <f>Format!$E$17</f>
        <v>YoY, %</v>
      </c>
      <c r="L82" s="151" t="s">
        <v>47</v>
      </c>
      <c r="M82" s="8"/>
      <c r="N82" s="37" t="str">
        <f>IFERROR((N81-M81)/M81*100,"-")</f>
        <v>-</v>
      </c>
      <c r="O82" s="37" t="str">
        <f>IFERROR((O81-N81)/N81*100,"-")</f>
        <v>-</v>
      </c>
      <c r="P82" s="37" t="str">
        <f t="shared" ref="P82" si="802">IFERROR((P81-O81)/O81*100,"-")</f>
        <v>-</v>
      </c>
      <c r="Q82" s="37" t="str">
        <f t="shared" ref="Q82" si="803">IFERROR((Q81-P81)/P81*100,"-")</f>
        <v>-</v>
      </c>
      <c r="R82" s="37" t="str">
        <f t="shared" ref="R82" si="804">IFERROR((R81-Q81)/Q81*100,"-")</f>
        <v>-</v>
      </c>
      <c r="S82" s="37" t="str">
        <f t="shared" ref="S82" si="805">IFERROR((S81-R81)/R81*100,"-")</f>
        <v>-</v>
      </c>
      <c r="T82" s="37" t="str">
        <f t="shared" ref="T82" si="806">IFERROR((T81-S81)/S81*100,"-")</f>
        <v>-</v>
      </c>
      <c r="U82" s="37" t="str">
        <f t="shared" ref="U82" si="807">IFERROR((U81-T81)/T81*100,"-")</f>
        <v>-</v>
      </c>
      <c r="V82" s="37" t="str">
        <f t="shared" ref="V82" si="808">IFERROR((V81-U81)/U81*100,"-")</f>
        <v>-</v>
      </c>
      <c r="W82" s="37" t="str">
        <f t="shared" ref="W82" si="809">IFERROR((W81-V81)/V81*100,"-")</f>
        <v>-</v>
      </c>
      <c r="X82" s="38" t="str">
        <f t="shared" ref="X82" si="810">IFERROR((X81-W81)/W81*100,"-")</f>
        <v>-</v>
      </c>
      <c r="Y82" s="37" t="str">
        <f t="shared" ref="Y82" si="811">IFERROR((Y81-X81)/X81*100,"-")</f>
        <v>-</v>
      </c>
      <c r="Z82" s="37" t="str">
        <f t="shared" ref="Z82" si="812">IFERROR((Z81-Y81)/Y81*100,"-")</f>
        <v>-</v>
      </c>
      <c r="AA82" s="37" t="str">
        <f t="shared" ref="AA82" si="813">IFERROR((AA81-Z81)/Z81*100,"-")</f>
        <v>-</v>
      </c>
      <c r="AB82" s="37" t="str">
        <f t="shared" ref="AB82" si="814">IFERROR((AB81-AA81)/AA81*100,"-")</f>
        <v>-</v>
      </c>
      <c r="AC82" s="38" t="str">
        <f>IFERROR((AC81-W81)/W81*100,"-")</f>
        <v>-</v>
      </c>
      <c r="AD82" s="37" t="str">
        <f t="shared" ref="AD82:AE82" si="815">IFERROR((AD81-X81)/X81*100,"-")</f>
        <v>-</v>
      </c>
      <c r="AE82" s="37" t="str">
        <f t="shared" si="815"/>
        <v>-</v>
      </c>
      <c r="AF82" s="37"/>
      <c r="AG82" s="38"/>
      <c r="AH82" s="38" t="str">
        <f t="shared" ref="AH82" si="816">IFERROR((AH81-AD81)/AD81*100,"-")</f>
        <v>-</v>
      </c>
      <c r="AI82" s="37" t="str">
        <f t="shared" ref="AI82" si="817">IFERROR((AI81-AE81)/AE81*100,"-")</f>
        <v>-</v>
      </c>
      <c r="AJ82" s="37" t="str">
        <f t="shared" ref="AJ82" si="818">IFERROR((AJ81-AF81)/AF81*100,"-")</f>
        <v>-</v>
      </c>
      <c r="AK82" s="39" t="str">
        <f t="shared" ref="AK82" si="819">IFERROR((AK81-AG81)/AG81*100,"-")</f>
        <v>-</v>
      </c>
      <c r="AL82" s="38" t="str">
        <f t="shared" ref="AL82" si="820">IFERROR((AL81-AH81)/AH81*100,"-")</f>
        <v>-</v>
      </c>
      <c r="AM82" s="37" t="str">
        <f t="shared" ref="AM82" si="821">IFERROR((AM81-AI81)/AI81*100,"-")</f>
        <v>-</v>
      </c>
      <c r="AN82" s="37" t="str">
        <f t="shared" ref="AN82" si="822">IFERROR((AN81-AJ81)/AJ81*100,"-")</f>
        <v>-</v>
      </c>
      <c r="AO82" s="39" t="str">
        <f t="shared" ref="AO82" si="823">IFERROR((AO81-AK81)/AK81*100,"-")</f>
        <v>-</v>
      </c>
      <c r="AP82" s="38" t="str">
        <f t="shared" ref="AP82" si="824">IFERROR((AP81-AL81)/AL81*100,"-")</f>
        <v>-</v>
      </c>
      <c r="AQ82" s="37" t="str">
        <f t="shared" ref="AQ82" si="825">IFERROR((AQ81-AM81)/AM81*100,"-")</f>
        <v>-</v>
      </c>
      <c r="AR82" s="37" t="str">
        <f t="shared" ref="AR82" si="826">IFERROR((AR81-AN81)/AN81*100,"-")</f>
        <v>-</v>
      </c>
      <c r="AS82" s="39" t="str">
        <f t="shared" ref="AS82" si="827">IFERROR((AS81-AO81)/AO81*100,"-")</f>
        <v>-</v>
      </c>
      <c r="AT82" s="38" t="str">
        <f t="shared" ref="AT82" si="828">IFERROR((AT81-AP81)/AP81*100,"-")</f>
        <v>-</v>
      </c>
      <c r="AU82" s="37" t="str">
        <f t="shared" ref="AU82" si="829">IFERROR((AU81-AQ81)/AQ81*100,"-")</f>
        <v>-</v>
      </c>
      <c r="AV82" s="37" t="str">
        <f t="shared" ref="AV82" si="830">IFERROR((AV81-AR81)/AR81*100,"-")</f>
        <v>-</v>
      </c>
      <c r="AW82" s="39" t="str">
        <f t="shared" ref="AW82" si="831">IFERROR((AW81-AS81)/AS81*100,"-")</f>
        <v>-</v>
      </c>
      <c r="AX82" s="38" t="str">
        <f t="shared" ref="AX82" si="832">IFERROR((AX81-AT81)/AT81*100,"-")</f>
        <v>-</v>
      </c>
      <c r="AY82" s="37" t="str">
        <f t="shared" ref="AY82" si="833">IFERROR((AY81-AU81)/AU81*100,"-")</f>
        <v>-</v>
      </c>
      <c r="AZ82" s="37" t="str">
        <f t="shared" ref="AZ82" si="834">IFERROR((AZ81-AV81)/AV81*100,"-")</f>
        <v>-</v>
      </c>
      <c r="BA82" s="39" t="str">
        <f t="shared" ref="BA82" si="835">IFERROR((BA81-AW81)/AW81*100,"-")</f>
        <v>-</v>
      </c>
      <c r="BB82" s="38" t="str">
        <f t="shared" ref="BB82" si="836">IFERROR((BB81-AX81)/AX81*100,"-")</f>
        <v>-</v>
      </c>
      <c r="BC82" s="37" t="str">
        <f t="shared" ref="BC82" si="837">IFERROR((BC81-AY81)/AY81*100,"-")</f>
        <v>-</v>
      </c>
      <c r="BD82" s="37" t="str">
        <f t="shared" ref="BD82" si="838">IFERROR((BD81-AZ81)/AZ81*100,"-")</f>
        <v>-</v>
      </c>
      <c r="BE82" s="39" t="str">
        <f t="shared" ref="BE82" si="839">IFERROR((BE81-BA81)/BA81*100,"-")</f>
        <v>-</v>
      </c>
      <c r="BF82" s="40"/>
      <c r="BG82" s="40"/>
      <c r="BH82" s="110" t="s">
        <v>112</v>
      </c>
    </row>
    <row r="83" spans="4:60" hidden="1" outlineLevel="1" x14ac:dyDescent="0.45">
      <c r="G83" s="1" t="s">
        <v>198</v>
      </c>
      <c r="N83" s="24" t="str">
        <f t="shared" ref="N83:AB83" si="840">IFERROR(IF(N22="","-",N22),"-")</f>
        <v>-</v>
      </c>
      <c r="O83" s="24" t="str">
        <f t="shared" si="840"/>
        <v>-</v>
      </c>
      <c r="P83" s="24" t="str">
        <f t="shared" si="840"/>
        <v>-</v>
      </c>
      <c r="Q83" s="24" t="str">
        <f t="shared" si="840"/>
        <v>-</v>
      </c>
      <c r="R83" s="24" t="str">
        <f t="shared" si="840"/>
        <v>-</v>
      </c>
      <c r="S83" s="24" t="str">
        <f t="shared" si="840"/>
        <v>-</v>
      </c>
      <c r="T83" s="24" t="str">
        <f t="shared" si="840"/>
        <v>-</v>
      </c>
      <c r="U83" s="24" t="str">
        <f t="shared" si="840"/>
        <v>-</v>
      </c>
      <c r="V83" s="24" t="str">
        <f t="shared" si="840"/>
        <v>-</v>
      </c>
      <c r="W83" s="24" t="str">
        <f t="shared" si="840"/>
        <v>-</v>
      </c>
      <c r="X83" s="25" t="str">
        <f t="shared" si="840"/>
        <v>-</v>
      </c>
      <c r="Y83" s="24" t="str">
        <f t="shared" si="840"/>
        <v>-</v>
      </c>
      <c r="Z83" s="24" t="str">
        <f t="shared" si="840"/>
        <v>-</v>
      </c>
      <c r="AA83" s="24" t="str">
        <f t="shared" si="840"/>
        <v>-</v>
      </c>
      <c r="AB83" s="24" t="str">
        <f t="shared" si="840"/>
        <v>-</v>
      </c>
      <c r="AK83" s="26">
        <f>T22</f>
        <v>0</v>
      </c>
      <c r="AO83" s="26">
        <f>U22</f>
        <v>0</v>
      </c>
      <c r="AS83" s="26">
        <f>V22</f>
        <v>0</v>
      </c>
      <c r="AW83" s="26">
        <f>W22</f>
        <v>0</v>
      </c>
      <c r="BH83" s="67" t="s">
        <v>112</v>
      </c>
    </row>
    <row r="84" spans="4:60" s="9" customFormat="1" hidden="1" outlineLevel="1" x14ac:dyDescent="0.45">
      <c r="K84" s="9" t="str">
        <f>Format!$E$17</f>
        <v>YoY, %</v>
      </c>
      <c r="L84" s="151" t="s">
        <v>47</v>
      </c>
      <c r="M84" s="8"/>
      <c r="N84" s="37" t="str">
        <f>IFERROR((N83-M83)/M83*100,"-")</f>
        <v>-</v>
      </c>
      <c r="O84" s="37" t="str">
        <f>IFERROR((O83-N83)/N83*100,"-")</f>
        <v>-</v>
      </c>
      <c r="P84" s="37" t="str">
        <f t="shared" ref="P84" si="841">IFERROR((P83-O83)/O83*100,"-")</f>
        <v>-</v>
      </c>
      <c r="Q84" s="37" t="str">
        <f t="shared" ref="Q84" si="842">IFERROR((Q83-P83)/P83*100,"-")</f>
        <v>-</v>
      </c>
      <c r="R84" s="37" t="str">
        <f t="shared" ref="R84" si="843">IFERROR((R83-Q83)/Q83*100,"-")</f>
        <v>-</v>
      </c>
      <c r="S84" s="37" t="str">
        <f t="shared" ref="S84" si="844">IFERROR((S83-R83)/R83*100,"-")</f>
        <v>-</v>
      </c>
      <c r="T84" s="37" t="str">
        <f t="shared" ref="T84" si="845">IFERROR((T83-S83)/S83*100,"-")</f>
        <v>-</v>
      </c>
      <c r="U84" s="37" t="str">
        <f t="shared" ref="U84" si="846">IFERROR((U83-T83)/T83*100,"-")</f>
        <v>-</v>
      </c>
      <c r="V84" s="37" t="str">
        <f t="shared" ref="V84" si="847">IFERROR((V83-U83)/U83*100,"-")</f>
        <v>-</v>
      </c>
      <c r="W84" s="37" t="str">
        <f t="shared" ref="W84" si="848">IFERROR((W83-V83)/V83*100,"-")</f>
        <v>-</v>
      </c>
      <c r="X84" s="38" t="str">
        <f t="shared" ref="X84" si="849">IFERROR((X83-W83)/W83*100,"-")</f>
        <v>-</v>
      </c>
      <c r="Y84" s="37" t="str">
        <f t="shared" ref="Y84" si="850">IFERROR((Y83-X83)/X83*100,"-")</f>
        <v>-</v>
      </c>
      <c r="Z84" s="37" t="str">
        <f t="shared" ref="Z84" si="851">IFERROR((Z83-Y83)/Y83*100,"-")</f>
        <v>-</v>
      </c>
      <c r="AA84" s="37" t="str">
        <f t="shared" ref="AA84" si="852">IFERROR((AA83-Z83)/Z83*100,"-")</f>
        <v>-</v>
      </c>
      <c r="AB84" s="37" t="str">
        <f t="shared" ref="AB84" si="853">IFERROR((AB83-AA83)/AA83*100,"-")</f>
        <v>-</v>
      </c>
      <c r="AC84" s="38" t="str">
        <f>IFERROR((AC83-W83)/W83*100,"-")</f>
        <v>-</v>
      </c>
      <c r="AD84" s="37" t="str">
        <f t="shared" ref="AD84" si="854">IFERROR((AD83-X83)/X83*100,"-")</f>
        <v>-</v>
      </c>
      <c r="AE84" s="37" t="str">
        <f t="shared" ref="AE84" si="855">IFERROR((AE83-Y83)/Y83*100,"-")</f>
        <v>-</v>
      </c>
      <c r="AF84" s="37"/>
      <c r="AG84" s="38"/>
      <c r="AH84" s="38" t="str">
        <f t="shared" ref="AH84" si="856">IFERROR((AH83-AD83)/AD83*100,"-")</f>
        <v>-</v>
      </c>
      <c r="AI84" s="37" t="str">
        <f t="shared" ref="AI84" si="857">IFERROR((AI83-AE83)/AE83*100,"-")</f>
        <v>-</v>
      </c>
      <c r="AJ84" s="37" t="str">
        <f t="shared" ref="AJ84" si="858">IFERROR((AJ83-AF83)/AF83*100,"-")</f>
        <v>-</v>
      </c>
      <c r="AK84" s="39" t="str">
        <f t="shared" ref="AK84" si="859">IFERROR((AK83-AG83)/AG83*100,"-")</f>
        <v>-</v>
      </c>
      <c r="AL84" s="38" t="str">
        <f t="shared" ref="AL84" si="860">IFERROR((AL83-AH83)/AH83*100,"-")</f>
        <v>-</v>
      </c>
      <c r="AM84" s="37" t="str">
        <f t="shared" ref="AM84" si="861">IFERROR((AM83-AI83)/AI83*100,"-")</f>
        <v>-</v>
      </c>
      <c r="AN84" s="37" t="str">
        <f t="shared" ref="AN84" si="862">IFERROR((AN83-AJ83)/AJ83*100,"-")</f>
        <v>-</v>
      </c>
      <c r="AO84" s="39" t="str">
        <f t="shared" ref="AO84" si="863">IFERROR((AO83-AK83)/AK83*100,"-")</f>
        <v>-</v>
      </c>
      <c r="AP84" s="38" t="str">
        <f t="shared" ref="AP84" si="864">IFERROR((AP83-AL83)/AL83*100,"-")</f>
        <v>-</v>
      </c>
      <c r="AQ84" s="37" t="str">
        <f t="shared" ref="AQ84" si="865">IFERROR((AQ83-AM83)/AM83*100,"-")</f>
        <v>-</v>
      </c>
      <c r="AR84" s="37" t="str">
        <f t="shared" ref="AR84" si="866">IFERROR((AR83-AN83)/AN83*100,"-")</f>
        <v>-</v>
      </c>
      <c r="AS84" s="39" t="str">
        <f t="shared" ref="AS84" si="867">IFERROR((AS83-AO83)/AO83*100,"-")</f>
        <v>-</v>
      </c>
      <c r="AT84" s="38" t="str">
        <f t="shared" ref="AT84" si="868">IFERROR((AT83-AP83)/AP83*100,"-")</f>
        <v>-</v>
      </c>
      <c r="AU84" s="37" t="str">
        <f t="shared" ref="AU84" si="869">IFERROR((AU83-AQ83)/AQ83*100,"-")</f>
        <v>-</v>
      </c>
      <c r="AV84" s="37" t="str">
        <f t="shared" ref="AV84" si="870">IFERROR((AV83-AR83)/AR83*100,"-")</f>
        <v>-</v>
      </c>
      <c r="AW84" s="39" t="str">
        <f t="shared" ref="AW84" si="871">IFERROR((AW83-AS83)/AS83*100,"-")</f>
        <v>-</v>
      </c>
      <c r="AX84" s="38" t="str">
        <f t="shared" ref="AX84" si="872">IFERROR((AX83-AT83)/AT83*100,"-")</f>
        <v>-</v>
      </c>
      <c r="AY84" s="37" t="str">
        <f t="shared" ref="AY84" si="873">IFERROR((AY83-AU83)/AU83*100,"-")</f>
        <v>-</v>
      </c>
      <c r="AZ84" s="37" t="str">
        <f t="shared" ref="AZ84" si="874">IFERROR((AZ83-AV83)/AV83*100,"-")</f>
        <v>-</v>
      </c>
      <c r="BA84" s="39" t="str">
        <f t="shared" ref="BA84" si="875">IFERROR((BA83-AW83)/AW83*100,"-")</f>
        <v>-</v>
      </c>
      <c r="BB84" s="38" t="str">
        <f t="shared" ref="BB84" si="876">IFERROR((BB83-AX83)/AX83*100,"-")</f>
        <v>-</v>
      </c>
      <c r="BC84" s="37" t="str">
        <f t="shared" ref="BC84" si="877">IFERROR((BC83-AY83)/AY83*100,"-")</f>
        <v>-</v>
      </c>
      <c r="BD84" s="37" t="str">
        <f t="shared" ref="BD84" si="878">IFERROR((BD83-AZ83)/AZ83*100,"-")</f>
        <v>-</v>
      </c>
      <c r="BE84" s="39" t="str">
        <f t="shared" ref="BE84" si="879">IFERROR((BE83-BA83)/BA83*100,"-")</f>
        <v>-</v>
      </c>
      <c r="BF84" s="40"/>
      <c r="BG84" s="40"/>
      <c r="BH84" s="110" t="s">
        <v>112</v>
      </c>
    </row>
    <row r="85" spans="4:60" hidden="1" outlineLevel="1" x14ac:dyDescent="0.45">
      <c r="G85" s="1" t="s">
        <v>199</v>
      </c>
      <c r="N85" s="24" t="str">
        <f t="shared" ref="N85:AB85" si="880">IFERROR(IF(N24="","-",N24),"-")</f>
        <v>-</v>
      </c>
      <c r="O85" s="24" t="str">
        <f t="shared" si="880"/>
        <v>-</v>
      </c>
      <c r="P85" s="24" t="str">
        <f t="shared" si="880"/>
        <v>-</v>
      </c>
      <c r="Q85" s="24" t="str">
        <f t="shared" si="880"/>
        <v>-</v>
      </c>
      <c r="R85" s="24" t="str">
        <f t="shared" si="880"/>
        <v>-</v>
      </c>
      <c r="S85" s="24" t="str">
        <f t="shared" si="880"/>
        <v>-</v>
      </c>
      <c r="T85" s="24" t="str">
        <f t="shared" si="880"/>
        <v>-</v>
      </c>
      <c r="U85" s="24" t="str">
        <f t="shared" si="880"/>
        <v>-</v>
      </c>
      <c r="V85" s="24" t="str">
        <f t="shared" si="880"/>
        <v>-</v>
      </c>
      <c r="W85" s="24" t="str">
        <f t="shared" si="880"/>
        <v>-</v>
      </c>
      <c r="X85" s="25" t="str">
        <f t="shared" si="880"/>
        <v>-</v>
      </c>
      <c r="Y85" s="24" t="str">
        <f t="shared" si="880"/>
        <v>-</v>
      </c>
      <c r="Z85" s="24" t="str">
        <f t="shared" si="880"/>
        <v>-</v>
      </c>
      <c r="AA85" s="24" t="str">
        <f t="shared" si="880"/>
        <v>-</v>
      </c>
      <c r="AB85" s="24" t="str">
        <f t="shared" si="880"/>
        <v>-</v>
      </c>
      <c r="AK85" s="26">
        <f>T24</f>
        <v>0</v>
      </c>
      <c r="AO85" s="26">
        <f>U24</f>
        <v>0</v>
      </c>
      <c r="AS85" s="26">
        <f>V24</f>
        <v>0</v>
      </c>
      <c r="AW85" s="26">
        <f>W24</f>
        <v>0</v>
      </c>
      <c r="BH85" s="67" t="s">
        <v>112</v>
      </c>
    </row>
    <row r="86" spans="4:60" s="9" customFormat="1" hidden="1" outlineLevel="1" x14ac:dyDescent="0.45">
      <c r="K86" s="9" t="str">
        <f>Format!$E$17</f>
        <v>YoY, %</v>
      </c>
      <c r="L86" s="151" t="s">
        <v>47</v>
      </c>
      <c r="M86" s="8"/>
      <c r="N86" s="37" t="str">
        <f>IFERROR((N85-M85)/M85*100,"-")</f>
        <v>-</v>
      </c>
      <c r="O86" s="37" t="str">
        <f>IFERROR((O85-N85)/N85*100,"-")</f>
        <v>-</v>
      </c>
      <c r="P86" s="37" t="str">
        <f t="shared" ref="P86" si="881">IFERROR((P85-O85)/O85*100,"-")</f>
        <v>-</v>
      </c>
      <c r="Q86" s="37" t="str">
        <f t="shared" ref="Q86" si="882">IFERROR((Q85-P85)/P85*100,"-")</f>
        <v>-</v>
      </c>
      <c r="R86" s="37" t="str">
        <f t="shared" ref="R86" si="883">IFERROR((R85-Q85)/Q85*100,"-")</f>
        <v>-</v>
      </c>
      <c r="S86" s="37" t="str">
        <f t="shared" ref="S86" si="884">IFERROR((S85-R85)/R85*100,"-")</f>
        <v>-</v>
      </c>
      <c r="T86" s="37" t="str">
        <f t="shared" ref="T86" si="885">IFERROR((T85-S85)/S85*100,"-")</f>
        <v>-</v>
      </c>
      <c r="U86" s="37" t="str">
        <f t="shared" ref="U86" si="886">IFERROR((U85-T85)/T85*100,"-")</f>
        <v>-</v>
      </c>
      <c r="V86" s="37" t="str">
        <f t="shared" ref="V86" si="887">IFERROR((V85-U85)/U85*100,"-")</f>
        <v>-</v>
      </c>
      <c r="W86" s="37" t="str">
        <f t="shared" ref="W86" si="888">IFERROR((W85-V85)/V85*100,"-")</f>
        <v>-</v>
      </c>
      <c r="X86" s="38" t="str">
        <f t="shared" ref="X86" si="889">IFERROR((X85-W85)/W85*100,"-")</f>
        <v>-</v>
      </c>
      <c r="Y86" s="37" t="str">
        <f t="shared" ref="Y86" si="890">IFERROR((Y85-X85)/X85*100,"-")</f>
        <v>-</v>
      </c>
      <c r="Z86" s="37" t="str">
        <f t="shared" ref="Z86" si="891">IFERROR((Z85-Y85)/Y85*100,"-")</f>
        <v>-</v>
      </c>
      <c r="AA86" s="37" t="str">
        <f t="shared" ref="AA86" si="892">IFERROR((AA85-Z85)/Z85*100,"-")</f>
        <v>-</v>
      </c>
      <c r="AB86" s="37" t="str">
        <f t="shared" ref="AB86" si="893">IFERROR((AB85-AA85)/AA85*100,"-")</f>
        <v>-</v>
      </c>
      <c r="AC86" s="38" t="str">
        <f>IFERROR((AC85-W85)/W85*100,"-")</f>
        <v>-</v>
      </c>
      <c r="AD86" s="37" t="str">
        <f t="shared" ref="AD86" si="894">IFERROR((AD85-X85)/X85*100,"-")</f>
        <v>-</v>
      </c>
      <c r="AE86" s="37" t="str">
        <f t="shared" ref="AE86" si="895">IFERROR((AE85-Y85)/Y85*100,"-")</f>
        <v>-</v>
      </c>
      <c r="AF86" s="37"/>
      <c r="AG86" s="38"/>
      <c r="AH86" s="38" t="str">
        <f t="shared" ref="AH86" si="896">IFERROR((AH85-AD85)/AD85*100,"-")</f>
        <v>-</v>
      </c>
      <c r="AI86" s="37" t="str">
        <f t="shared" ref="AI86" si="897">IFERROR((AI85-AE85)/AE85*100,"-")</f>
        <v>-</v>
      </c>
      <c r="AJ86" s="37" t="str">
        <f t="shared" ref="AJ86" si="898">IFERROR((AJ85-AF85)/AF85*100,"-")</f>
        <v>-</v>
      </c>
      <c r="AK86" s="39" t="str">
        <f t="shared" ref="AK86" si="899">IFERROR((AK85-AG85)/AG85*100,"-")</f>
        <v>-</v>
      </c>
      <c r="AL86" s="38" t="str">
        <f t="shared" ref="AL86" si="900">IFERROR((AL85-AH85)/AH85*100,"-")</f>
        <v>-</v>
      </c>
      <c r="AM86" s="37" t="str">
        <f t="shared" ref="AM86" si="901">IFERROR((AM85-AI85)/AI85*100,"-")</f>
        <v>-</v>
      </c>
      <c r="AN86" s="37" t="str">
        <f t="shared" ref="AN86" si="902">IFERROR((AN85-AJ85)/AJ85*100,"-")</f>
        <v>-</v>
      </c>
      <c r="AO86" s="39" t="str">
        <f t="shared" ref="AO86" si="903">IFERROR((AO85-AK85)/AK85*100,"-")</f>
        <v>-</v>
      </c>
      <c r="AP86" s="38" t="str">
        <f t="shared" ref="AP86" si="904">IFERROR((AP85-AL85)/AL85*100,"-")</f>
        <v>-</v>
      </c>
      <c r="AQ86" s="37" t="str">
        <f t="shared" ref="AQ86" si="905">IFERROR((AQ85-AM85)/AM85*100,"-")</f>
        <v>-</v>
      </c>
      <c r="AR86" s="37" t="str">
        <f t="shared" ref="AR86" si="906">IFERROR((AR85-AN85)/AN85*100,"-")</f>
        <v>-</v>
      </c>
      <c r="AS86" s="39" t="str">
        <f t="shared" ref="AS86" si="907">IFERROR((AS85-AO85)/AO85*100,"-")</f>
        <v>-</v>
      </c>
      <c r="AT86" s="38" t="str">
        <f t="shared" ref="AT86" si="908">IFERROR((AT85-AP85)/AP85*100,"-")</f>
        <v>-</v>
      </c>
      <c r="AU86" s="37" t="str">
        <f t="shared" ref="AU86" si="909">IFERROR((AU85-AQ85)/AQ85*100,"-")</f>
        <v>-</v>
      </c>
      <c r="AV86" s="37" t="str">
        <f t="shared" ref="AV86" si="910">IFERROR((AV85-AR85)/AR85*100,"-")</f>
        <v>-</v>
      </c>
      <c r="AW86" s="39" t="str">
        <f t="shared" ref="AW86" si="911">IFERROR((AW85-AS85)/AS85*100,"-")</f>
        <v>-</v>
      </c>
      <c r="AX86" s="38" t="str">
        <f t="shared" ref="AX86" si="912">IFERROR((AX85-AT85)/AT85*100,"-")</f>
        <v>-</v>
      </c>
      <c r="AY86" s="37" t="str">
        <f t="shared" ref="AY86" si="913">IFERROR((AY85-AU85)/AU85*100,"-")</f>
        <v>-</v>
      </c>
      <c r="AZ86" s="37" t="str">
        <f t="shared" ref="AZ86" si="914">IFERROR((AZ85-AV85)/AV85*100,"-")</f>
        <v>-</v>
      </c>
      <c r="BA86" s="39" t="str">
        <f t="shared" ref="BA86" si="915">IFERROR((BA85-AW85)/AW85*100,"-")</f>
        <v>-</v>
      </c>
      <c r="BB86" s="38" t="str">
        <f t="shared" ref="BB86" si="916">IFERROR((BB85-AX85)/AX85*100,"-")</f>
        <v>-</v>
      </c>
      <c r="BC86" s="37" t="str">
        <f t="shared" ref="BC86" si="917">IFERROR((BC85-AY85)/AY85*100,"-")</f>
        <v>-</v>
      </c>
      <c r="BD86" s="37" t="str">
        <f t="shared" ref="BD86" si="918">IFERROR((BD85-AZ85)/AZ85*100,"-")</f>
        <v>-</v>
      </c>
      <c r="BE86" s="39" t="str">
        <f t="shared" ref="BE86" si="919">IFERROR((BE85-BA85)/BA85*100,"-")</f>
        <v>-</v>
      </c>
      <c r="BF86" s="40"/>
      <c r="BG86" s="40"/>
      <c r="BH86" s="110" t="s">
        <v>112</v>
      </c>
    </row>
    <row r="87" spans="4:60" s="119" customFormat="1" hidden="1" outlineLevel="2" x14ac:dyDescent="0.45">
      <c r="F87" s="119" t="s">
        <v>195</v>
      </c>
      <c r="L87" s="148" t="str">
        <f>Format!$E$10</f>
        <v>百万円</v>
      </c>
      <c r="M87" s="4"/>
      <c r="N87" s="120" t="str">
        <f t="shared" ref="N87:AB87" si="920">IFERROR(IF(N26="","-",N26),"-")</f>
        <v>-</v>
      </c>
      <c r="O87" s="120" t="str">
        <f t="shared" si="920"/>
        <v>-</v>
      </c>
      <c r="P87" s="120" t="str">
        <f t="shared" si="920"/>
        <v>-</v>
      </c>
      <c r="Q87" s="120" t="str">
        <f t="shared" si="920"/>
        <v>-</v>
      </c>
      <c r="R87" s="120" t="str">
        <f t="shared" si="920"/>
        <v>-</v>
      </c>
      <c r="S87" s="120" t="str">
        <f t="shared" si="920"/>
        <v>-</v>
      </c>
      <c r="T87" s="120" t="str">
        <f t="shared" si="920"/>
        <v>-</v>
      </c>
      <c r="U87" s="120" t="str">
        <f t="shared" si="920"/>
        <v>-</v>
      </c>
      <c r="V87" s="120" t="str">
        <f t="shared" si="920"/>
        <v>-</v>
      </c>
      <c r="W87" s="120" t="str">
        <f t="shared" si="920"/>
        <v>-</v>
      </c>
      <c r="X87" s="121" t="str">
        <f t="shared" si="920"/>
        <v>-</v>
      </c>
      <c r="Y87" s="120" t="str">
        <f t="shared" si="920"/>
        <v>-</v>
      </c>
      <c r="Z87" s="120" t="str">
        <f t="shared" si="920"/>
        <v>-</v>
      </c>
      <c r="AA87" s="120" t="str">
        <f t="shared" si="920"/>
        <v>-</v>
      </c>
      <c r="AB87" s="120" t="str">
        <f t="shared" si="920"/>
        <v>-</v>
      </c>
      <c r="AC87" s="121"/>
      <c r="AD87" s="120"/>
      <c r="AE87" s="120"/>
      <c r="AF87" s="120"/>
      <c r="AG87" s="121"/>
      <c r="AH87" s="121"/>
      <c r="AI87" s="120"/>
      <c r="AJ87" s="120"/>
      <c r="AK87" s="122">
        <f>T26</f>
        <v>0</v>
      </c>
      <c r="AL87" s="121"/>
      <c r="AM87" s="120"/>
      <c r="AN87" s="120"/>
      <c r="AO87" s="122">
        <f>U26</f>
        <v>0</v>
      </c>
      <c r="AP87" s="121"/>
      <c r="AQ87" s="120"/>
      <c r="AR87" s="120"/>
      <c r="AS87" s="122">
        <f>V26</f>
        <v>0</v>
      </c>
      <c r="AT87" s="121"/>
      <c r="AU87" s="120"/>
      <c r="AV87" s="120"/>
      <c r="AW87" s="122">
        <f>W26</f>
        <v>0</v>
      </c>
      <c r="AX87" s="121"/>
      <c r="AY87" s="120"/>
      <c r="AZ87" s="120"/>
      <c r="BA87" s="120"/>
      <c r="BB87" s="121"/>
      <c r="BC87" s="120"/>
      <c r="BD87" s="120"/>
      <c r="BE87" s="122"/>
      <c r="BF87" s="110"/>
      <c r="BG87" s="110"/>
      <c r="BH87" s="110" t="s">
        <v>112</v>
      </c>
    </row>
    <row r="88" spans="4:60" s="119" customFormat="1" hidden="1" outlineLevel="2" x14ac:dyDescent="0.45">
      <c r="F88" s="119" t="s">
        <v>196</v>
      </c>
      <c r="L88" s="148" t="str">
        <f>Format!$E$10</f>
        <v>百万円</v>
      </c>
      <c r="M88" s="4"/>
      <c r="N88" s="120" t="str">
        <f t="shared" ref="N88:AB88" si="921">IFERROR(IF(N27="","-",N27),"-")</f>
        <v>-</v>
      </c>
      <c r="O88" s="120" t="str">
        <f t="shared" si="921"/>
        <v>-</v>
      </c>
      <c r="P88" s="120" t="str">
        <f t="shared" si="921"/>
        <v>-</v>
      </c>
      <c r="Q88" s="120" t="str">
        <f t="shared" si="921"/>
        <v>-</v>
      </c>
      <c r="R88" s="120" t="str">
        <f t="shared" si="921"/>
        <v>-</v>
      </c>
      <c r="S88" s="120" t="str">
        <f t="shared" si="921"/>
        <v>-</v>
      </c>
      <c r="T88" s="120" t="str">
        <f t="shared" si="921"/>
        <v>-</v>
      </c>
      <c r="U88" s="120" t="str">
        <f t="shared" si="921"/>
        <v>-</v>
      </c>
      <c r="V88" s="120" t="str">
        <f t="shared" si="921"/>
        <v>-</v>
      </c>
      <c r="W88" s="120" t="str">
        <f t="shared" si="921"/>
        <v>-</v>
      </c>
      <c r="X88" s="121" t="str">
        <f t="shared" si="921"/>
        <v>-</v>
      </c>
      <c r="Y88" s="120" t="str">
        <f t="shared" si="921"/>
        <v>-</v>
      </c>
      <c r="Z88" s="120" t="str">
        <f t="shared" si="921"/>
        <v>-</v>
      </c>
      <c r="AA88" s="120" t="str">
        <f t="shared" si="921"/>
        <v>-</v>
      </c>
      <c r="AB88" s="120" t="str">
        <f t="shared" si="921"/>
        <v>-</v>
      </c>
      <c r="AC88" s="121"/>
      <c r="AD88" s="120"/>
      <c r="AE88" s="120"/>
      <c r="AF88" s="120"/>
      <c r="AG88" s="121"/>
      <c r="AH88" s="121"/>
      <c r="AI88" s="120"/>
      <c r="AJ88" s="120"/>
      <c r="AK88" s="122">
        <f>T27</f>
        <v>0</v>
      </c>
      <c r="AL88" s="121"/>
      <c r="AM88" s="120"/>
      <c r="AN88" s="120"/>
      <c r="AO88" s="122">
        <f>U27</f>
        <v>0</v>
      </c>
      <c r="AP88" s="121"/>
      <c r="AQ88" s="120"/>
      <c r="AR88" s="120"/>
      <c r="AS88" s="122">
        <f>V27</f>
        <v>0</v>
      </c>
      <c r="AT88" s="121"/>
      <c r="AU88" s="120"/>
      <c r="AV88" s="120"/>
      <c r="AW88" s="122">
        <f>W27</f>
        <v>0</v>
      </c>
      <c r="AX88" s="121"/>
      <c r="AY88" s="120"/>
      <c r="AZ88" s="120"/>
      <c r="BA88" s="120"/>
      <c r="BB88" s="121"/>
      <c r="BC88" s="120"/>
      <c r="BD88" s="120"/>
      <c r="BE88" s="122"/>
      <c r="BF88" s="110"/>
      <c r="BG88" s="110"/>
      <c r="BH88" s="110" t="s">
        <v>112</v>
      </c>
    </row>
    <row r="89" spans="4:60" s="11" customFormat="1" hidden="1" outlineLevel="1" x14ac:dyDescent="0.45">
      <c r="E89" s="11" t="s">
        <v>197</v>
      </c>
      <c r="L89" s="152" t="str">
        <f>Format!$E$10</f>
        <v>百万円</v>
      </c>
      <c r="M89" s="17"/>
      <c r="N89" s="53" t="str">
        <f t="shared" ref="N89:AB89" si="922">IFERROR(IF(N28="","-",N28),"-")</f>
        <v>-</v>
      </c>
      <c r="O89" s="53" t="str">
        <f t="shared" si="922"/>
        <v>-</v>
      </c>
      <c r="P89" s="53" t="str">
        <f t="shared" si="922"/>
        <v>-</v>
      </c>
      <c r="Q89" s="53" t="str">
        <f t="shared" si="922"/>
        <v>-</v>
      </c>
      <c r="R89" s="53" t="str">
        <f t="shared" si="922"/>
        <v>-</v>
      </c>
      <c r="S89" s="53" t="str">
        <f t="shared" si="922"/>
        <v>-</v>
      </c>
      <c r="T89" s="53" t="str">
        <f t="shared" si="922"/>
        <v>-</v>
      </c>
      <c r="U89" s="53" t="str">
        <f t="shared" si="922"/>
        <v>-</v>
      </c>
      <c r="V89" s="53" t="str">
        <f t="shared" si="922"/>
        <v>-</v>
      </c>
      <c r="W89" s="53" t="str">
        <f t="shared" si="922"/>
        <v>-</v>
      </c>
      <c r="X89" s="54" t="str">
        <f t="shared" si="922"/>
        <v>-</v>
      </c>
      <c r="Y89" s="53" t="str">
        <f t="shared" si="922"/>
        <v>-</v>
      </c>
      <c r="Z89" s="53" t="str">
        <f t="shared" si="922"/>
        <v>-</v>
      </c>
      <c r="AA89" s="53" t="str">
        <f t="shared" si="922"/>
        <v>-</v>
      </c>
      <c r="AB89" s="53" t="str">
        <f t="shared" si="922"/>
        <v>-</v>
      </c>
      <c r="AC89" s="54"/>
      <c r="AD89" s="53"/>
      <c r="AE89" s="53"/>
      <c r="AF89" s="53"/>
      <c r="AG89" s="54"/>
      <c r="AH89" s="54"/>
      <c r="AI89" s="53"/>
      <c r="AJ89" s="53"/>
      <c r="AK89" s="55">
        <f>T28</f>
        <v>0</v>
      </c>
      <c r="AL89" s="54"/>
      <c r="AM89" s="53"/>
      <c r="AN89" s="53"/>
      <c r="AO89" s="55">
        <f>U28</f>
        <v>0</v>
      </c>
      <c r="AP89" s="54"/>
      <c r="AQ89" s="53"/>
      <c r="AR89" s="53"/>
      <c r="AS89" s="55">
        <f>V28</f>
        <v>0</v>
      </c>
      <c r="AT89" s="54"/>
      <c r="AU89" s="53"/>
      <c r="AV89" s="53"/>
      <c r="AW89" s="55">
        <f>W28</f>
        <v>0</v>
      </c>
      <c r="AX89" s="54"/>
      <c r="AY89" s="53"/>
      <c r="AZ89" s="53"/>
      <c r="BA89" s="53"/>
      <c r="BB89" s="54"/>
      <c r="BC89" s="53"/>
      <c r="BD89" s="53"/>
      <c r="BE89" s="55"/>
      <c r="BF89" s="56"/>
      <c r="BG89" s="56"/>
      <c r="BH89" s="70" t="s">
        <v>112</v>
      </c>
    </row>
    <row r="90" spans="4:60" s="119" customFormat="1" hidden="1" outlineLevel="2" x14ac:dyDescent="0.45">
      <c r="E90" s="119" t="s">
        <v>419</v>
      </c>
      <c r="L90" s="148" t="str">
        <f>Format!$E$10</f>
        <v>百万円</v>
      </c>
      <c r="M90" s="4"/>
      <c r="N90" s="120" t="str">
        <f t="shared" ref="N90:AB90" si="923">IFERROR(IF(N29="","-",N29),"-")</f>
        <v>-</v>
      </c>
      <c r="O90" s="120" t="str">
        <f t="shared" si="923"/>
        <v>-</v>
      </c>
      <c r="P90" s="120" t="str">
        <f t="shared" si="923"/>
        <v>-</v>
      </c>
      <c r="Q90" s="120" t="str">
        <f t="shared" si="923"/>
        <v>-</v>
      </c>
      <c r="R90" s="120" t="str">
        <f t="shared" si="923"/>
        <v>-</v>
      </c>
      <c r="S90" s="120" t="str">
        <f t="shared" si="923"/>
        <v>-</v>
      </c>
      <c r="T90" s="120" t="str">
        <f t="shared" si="923"/>
        <v>-</v>
      </c>
      <c r="U90" s="120" t="str">
        <f t="shared" si="923"/>
        <v>-</v>
      </c>
      <c r="V90" s="120" t="str">
        <f t="shared" si="923"/>
        <v>-</v>
      </c>
      <c r="W90" s="120" t="str">
        <f t="shared" si="923"/>
        <v>-</v>
      </c>
      <c r="X90" s="121" t="str">
        <f t="shared" si="923"/>
        <v>-</v>
      </c>
      <c r="Y90" s="120" t="str">
        <f t="shared" si="923"/>
        <v>-</v>
      </c>
      <c r="Z90" s="120" t="str">
        <f t="shared" si="923"/>
        <v>-</v>
      </c>
      <c r="AA90" s="120" t="str">
        <f t="shared" si="923"/>
        <v>-</v>
      </c>
      <c r="AB90" s="120" t="str">
        <f t="shared" si="923"/>
        <v>-</v>
      </c>
      <c r="AC90" s="121"/>
      <c r="AD90" s="120"/>
      <c r="AE90" s="120"/>
      <c r="AF90" s="120"/>
      <c r="AG90" s="121"/>
      <c r="AH90" s="121"/>
      <c r="AI90" s="120"/>
      <c r="AJ90" s="120"/>
      <c r="AK90" s="122"/>
      <c r="AL90" s="121"/>
      <c r="AM90" s="120"/>
      <c r="AN90" s="120"/>
      <c r="AO90" s="122"/>
      <c r="AP90" s="121"/>
      <c r="AQ90" s="120"/>
      <c r="AR90" s="120"/>
      <c r="AS90" s="122"/>
      <c r="AT90" s="121"/>
      <c r="AU90" s="120"/>
      <c r="AV90" s="120"/>
      <c r="AW90" s="122"/>
      <c r="AX90" s="121"/>
      <c r="AY90" s="120"/>
      <c r="AZ90" s="120"/>
      <c r="BA90" s="122"/>
      <c r="BB90" s="121"/>
      <c r="BC90" s="120"/>
      <c r="BD90" s="120"/>
      <c r="BE90" s="122"/>
      <c r="BF90" s="110"/>
      <c r="BG90" s="110"/>
      <c r="BH90" s="110" t="s">
        <v>112</v>
      </c>
    </row>
    <row r="91" spans="4:60" s="119" customFormat="1" hidden="1" outlineLevel="2" x14ac:dyDescent="0.45">
      <c r="E91" s="119" t="s">
        <v>420</v>
      </c>
      <c r="L91" s="148" t="str">
        <f>Format!$E$10</f>
        <v>百万円</v>
      </c>
      <c r="M91" s="4"/>
      <c r="N91" s="120" t="str">
        <f>IFERROR(IF(OR(N71="",N90=""),"-",N71-N90),"-")</f>
        <v>-</v>
      </c>
      <c r="O91" s="120" t="str">
        <f t="shared" ref="O91" si="924">IFERROR(IF(OR(O71="",O90=""),"-",O71-O90),"-")</f>
        <v>-</v>
      </c>
      <c r="P91" s="120" t="str">
        <f t="shared" ref="P91" si="925">IFERROR(IF(OR(P71="",P90=""),"-",P71-P90),"-")</f>
        <v>-</v>
      </c>
      <c r="Q91" s="120" t="str">
        <f t="shared" ref="Q91" si="926">IFERROR(IF(OR(Q71="",Q90=""),"-",Q71-Q90),"-")</f>
        <v>-</v>
      </c>
      <c r="R91" s="120" t="str">
        <f t="shared" ref="R91" si="927">IFERROR(IF(OR(R71="",R90=""),"-",R71-R90),"-")</f>
        <v>-</v>
      </c>
      <c r="S91" s="120" t="str">
        <f t="shared" ref="S91" si="928">IFERROR(IF(OR(S71="",S90=""),"-",S71-S90),"-")</f>
        <v>-</v>
      </c>
      <c r="T91" s="120" t="str">
        <f t="shared" ref="T91" si="929">IFERROR(IF(OR(T71="",T90=""),"-",T71-T90),"-")</f>
        <v>-</v>
      </c>
      <c r="U91" s="120" t="str">
        <f t="shared" ref="U91" si="930">IFERROR(IF(OR(U71="",U90=""),"-",U71-U90),"-")</f>
        <v>-</v>
      </c>
      <c r="V91" s="120" t="str">
        <f t="shared" ref="V91" si="931">IFERROR(IF(OR(V71="",V90=""),"-",V71-V90),"-")</f>
        <v>-</v>
      </c>
      <c r="W91" s="120" t="str">
        <f t="shared" ref="W91" si="932">IFERROR(IF(OR(W71="",W90=""),"-",W71-W90),"-")</f>
        <v>-</v>
      </c>
      <c r="X91" s="121"/>
      <c r="Y91" s="120"/>
      <c r="Z91" s="120"/>
      <c r="AA91" s="120"/>
      <c r="AB91" s="120"/>
      <c r="AC91" s="121"/>
      <c r="AD91" s="120"/>
      <c r="AE91" s="120"/>
      <c r="AF91" s="120"/>
      <c r="AG91" s="121"/>
      <c r="AH91" s="121" t="str">
        <f t="shared" ref="AH91:AK91" si="933">IFERROR(IF(OR(AH71="",AH90=""),"-",AH71-AH90),"-")</f>
        <v>-</v>
      </c>
      <c r="AI91" s="120" t="str">
        <f t="shared" si="933"/>
        <v>-</v>
      </c>
      <c r="AJ91" s="120" t="str">
        <f t="shared" si="933"/>
        <v>-</v>
      </c>
      <c r="AK91" s="122" t="str">
        <f t="shared" si="933"/>
        <v>-</v>
      </c>
      <c r="AL91" s="121" t="str">
        <f t="shared" ref="AL91:AO91" si="934">IFERROR(IF(OR(AL71="",AL90=""),"-",AL71-AL90),"-")</f>
        <v>-</v>
      </c>
      <c r="AM91" s="120" t="str">
        <f t="shared" si="934"/>
        <v>-</v>
      </c>
      <c r="AN91" s="120" t="str">
        <f t="shared" si="934"/>
        <v>-</v>
      </c>
      <c r="AO91" s="122" t="str">
        <f t="shared" si="934"/>
        <v>-</v>
      </c>
      <c r="AP91" s="121" t="str">
        <f t="shared" ref="AP91" si="935">IFERROR(IF(OR(AP71="",AP90=""),"-",AP71-AP90),"-")</f>
        <v>-</v>
      </c>
      <c r="AQ91" s="120" t="str">
        <f t="shared" ref="AQ91" si="936">IFERROR(IF(OR(AQ71="",AQ90=""),"-",AQ71-AQ90),"-")</f>
        <v>-</v>
      </c>
      <c r="AR91" s="120" t="str">
        <f t="shared" ref="AR91" si="937">IFERROR(IF(OR(AR71="",AR90=""),"-",AR71-AR90),"-")</f>
        <v>-</v>
      </c>
      <c r="AS91" s="122" t="str">
        <f t="shared" ref="AS91" si="938">IFERROR(IF(OR(AS71="",AS90=""),"-",AS71-AS90),"-")</f>
        <v>-</v>
      </c>
      <c r="AT91" s="121" t="str">
        <f t="shared" ref="AT91" si="939">IFERROR(IF(OR(AT71="",AT90=""),"-",AT71-AT90),"-")</f>
        <v>-</v>
      </c>
      <c r="AU91" s="120" t="str">
        <f t="shared" ref="AU91" si="940">IFERROR(IF(OR(AU71="",AU90=""),"-",AU71-AU90),"-")</f>
        <v>-</v>
      </c>
      <c r="AV91" s="120" t="str">
        <f t="shared" ref="AV91" si="941">IFERROR(IF(OR(AV71="",AV90=""),"-",AV71-AV90),"-")</f>
        <v>-</v>
      </c>
      <c r="AW91" s="122" t="str">
        <f t="shared" ref="AW91" si="942">IFERROR(IF(OR(AW71="",AW90=""),"-",AW71-AW90),"-")</f>
        <v>-</v>
      </c>
      <c r="AX91" s="121" t="str">
        <f t="shared" ref="AX91" si="943">IFERROR(IF(OR(AX71="",AX90=""),"-",AX71-AX90),"-")</f>
        <v>-</v>
      </c>
      <c r="AY91" s="120" t="str">
        <f t="shared" ref="AY91" si="944">IFERROR(IF(OR(AY71="",AY90=""),"-",AY71-AY90),"-")</f>
        <v>-</v>
      </c>
      <c r="AZ91" s="120" t="str">
        <f t="shared" ref="AZ91" si="945">IFERROR(IF(OR(AZ71="",AZ90=""),"-",AZ71-AZ90),"-")</f>
        <v>-</v>
      </c>
      <c r="BA91" s="122" t="str">
        <f t="shared" ref="BA91" si="946">IFERROR(IF(OR(BA71="",BA90=""),"-",BA71-BA90),"-")</f>
        <v>-</v>
      </c>
      <c r="BB91" s="121" t="str">
        <f t="shared" ref="BB91" si="947">IFERROR(IF(OR(BB71="",BB90=""),"-",BB71-BB90),"-")</f>
        <v>-</v>
      </c>
      <c r="BC91" s="120" t="str">
        <f t="shared" ref="BC91" si="948">IFERROR(IF(OR(BC71="",BC90=""),"-",BC71-BC90),"-")</f>
        <v>-</v>
      </c>
      <c r="BD91" s="120" t="str">
        <f t="shared" ref="BD91" si="949">IFERROR(IF(OR(BD71="",BD90=""),"-",BD71-BD90),"-")</f>
        <v>-</v>
      </c>
      <c r="BE91" s="122" t="str">
        <f t="shared" ref="BE91" si="950">IFERROR(IF(OR(BE71="",BE90=""),"-",BE71-BE90),"-")</f>
        <v>-</v>
      </c>
      <c r="BF91" s="110"/>
      <c r="BG91" s="110"/>
      <c r="BH91" s="110" t="s">
        <v>112</v>
      </c>
    </row>
    <row r="92" spans="4:60" hidden="1" outlineLevel="1" x14ac:dyDescent="0.45">
      <c r="D92" s="1" t="s">
        <v>411</v>
      </c>
      <c r="L92" s="148" t="str">
        <f>Format!$E$10</f>
        <v>百万円</v>
      </c>
      <c r="N92" s="24">
        <f t="shared" ref="N92:AE92" si="951">IFERROR(IF(N31="","-",N31),"-")</f>
        <v>0</v>
      </c>
      <c r="O92" s="24">
        <f t="shared" si="951"/>
        <v>0</v>
      </c>
      <c r="P92" s="24">
        <f t="shared" si="951"/>
        <v>0</v>
      </c>
      <c r="Q92" s="24">
        <f t="shared" si="951"/>
        <v>0</v>
      </c>
      <c r="R92" s="24">
        <f t="shared" si="951"/>
        <v>0</v>
      </c>
      <c r="S92" s="24">
        <f t="shared" si="951"/>
        <v>0</v>
      </c>
      <c r="T92" s="24">
        <f t="shared" si="951"/>
        <v>0</v>
      </c>
      <c r="U92" s="24">
        <f t="shared" si="951"/>
        <v>0</v>
      </c>
      <c r="V92" s="24">
        <f t="shared" si="951"/>
        <v>0</v>
      </c>
      <c r="W92" s="24">
        <f t="shared" si="951"/>
        <v>0</v>
      </c>
      <c r="X92" s="25">
        <f t="shared" si="951"/>
        <v>0</v>
      </c>
      <c r="Y92" s="24">
        <f t="shared" si="951"/>
        <v>0</v>
      </c>
      <c r="Z92" s="24">
        <f t="shared" si="951"/>
        <v>0</v>
      </c>
      <c r="AA92" s="24">
        <f t="shared" si="951"/>
        <v>0</v>
      </c>
      <c r="AB92" s="24">
        <f t="shared" si="951"/>
        <v>0</v>
      </c>
      <c r="AC92" s="25">
        <f t="shared" si="951"/>
        <v>0</v>
      </c>
      <c r="AD92" s="24" t="str">
        <f t="shared" si="951"/>
        <v>-</v>
      </c>
      <c r="AE92" s="24" t="str">
        <f t="shared" si="951"/>
        <v>-</v>
      </c>
      <c r="AH92" s="25">
        <f>AH177</f>
        <v>0</v>
      </c>
      <c r="AI92" s="24">
        <f t="shared" ref="AI92:AJ92" si="952">AI177</f>
        <v>0</v>
      </c>
      <c r="AJ92" s="24">
        <f t="shared" si="952"/>
        <v>0</v>
      </c>
      <c r="AK92" s="26">
        <f>T31</f>
        <v>0</v>
      </c>
      <c r="AL92" s="25">
        <f>AL177</f>
        <v>0</v>
      </c>
      <c r="AM92" s="24">
        <f t="shared" ref="AM92:AN92" si="953">AM177</f>
        <v>0</v>
      </c>
      <c r="AN92" s="24">
        <f t="shared" si="953"/>
        <v>0</v>
      </c>
      <c r="AO92" s="26">
        <f>U31</f>
        <v>0</v>
      </c>
      <c r="AP92" s="25">
        <f>AP177</f>
        <v>0</v>
      </c>
      <c r="AQ92" s="24">
        <f t="shared" ref="AQ92:AR92" si="954">AQ177</f>
        <v>0</v>
      </c>
      <c r="AR92" s="24">
        <f t="shared" si="954"/>
        <v>0</v>
      </c>
      <c r="AS92" s="26">
        <f>V31</f>
        <v>0</v>
      </c>
      <c r="AT92" s="25">
        <f t="shared" ref="AT92:AV92" si="955">AT177</f>
        <v>0</v>
      </c>
      <c r="AU92" s="24">
        <f t="shared" si="955"/>
        <v>0</v>
      </c>
      <c r="AV92" s="24">
        <f t="shared" si="955"/>
        <v>0</v>
      </c>
      <c r="AW92" s="26">
        <f>W31</f>
        <v>0</v>
      </c>
      <c r="BA92" s="26"/>
      <c r="BH92" s="67" t="s">
        <v>112</v>
      </c>
    </row>
    <row r="93" spans="4:60" s="9" customFormat="1" hidden="1" outlineLevel="1" x14ac:dyDescent="0.45">
      <c r="K93" s="9" t="str">
        <f>Format!$E$18</f>
        <v>% of sales</v>
      </c>
      <c r="L93" s="151" t="s">
        <v>47</v>
      </c>
      <c r="M93" s="8"/>
      <c r="N93" s="37" t="str">
        <f t="shared" ref="N93:AC93" si="956">IFERROR(IF(N92="","-",N92/N$71*100),"-")</f>
        <v>-</v>
      </c>
      <c r="O93" s="37" t="str">
        <f t="shared" si="956"/>
        <v>-</v>
      </c>
      <c r="P93" s="37" t="str">
        <f t="shared" si="956"/>
        <v>-</v>
      </c>
      <c r="Q93" s="37" t="str">
        <f t="shared" si="956"/>
        <v>-</v>
      </c>
      <c r="R93" s="37" t="str">
        <f t="shared" si="956"/>
        <v>-</v>
      </c>
      <c r="S93" s="37" t="str">
        <f t="shared" si="956"/>
        <v>-</v>
      </c>
      <c r="T93" s="37" t="str">
        <f t="shared" si="956"/>
        <v>-</v>
      </c>
      <c r="U93" s="37" t="str">
        <f t="shared" si="956"/>
        <v>-</v>
      </c>
      <c r="V93" s="37" t="str">
        <f t="shared" si="956"/>
        <v>-</v>
      </c>
      <c r="W93" s="37" t="str">
        <f t="shared" si="956"/>
        <v>-</v>
      </c>
      <c r="X93" s="38" t="str">
        <f t="shared" si="956"/>
        <v>-</v>
      </c>
      <c r="Y93" s="37" t="str">
        <f t="shared" si="956"/>
        <v>-</v>
      </c>
      <c r="Z93" s="37" t="str">
        <f t="shared" si="956"/>
        <v>-</v>
      </c>
      <c r="AA93" s="37" t="str">
        <f t="shared" si="956"/>
        <v>-</v>
      </c>
      <c r="AB93" s="37" t="str">
        <f t="shared" si="956"/>
        <v>-</v>
      </c>
      <c r="AC93" s="38" t="str">
        <f t="shared" si="956"/>
        <v>-</v>
      </c>
      <c r="AD93" s="37" t="str">
        <f t="shared" ref="AD93:AE93" si="957">IFERROR(IF(AD92="","-",AD92/AD$71*100),"-")</f>
        <v>-</v>
      </c>
      <c r="AE93" s="37" t="str">
        <f t="shared" si="957"/>
        <v>-</v>
      </c>
      <c r="AF93" s="37"/>
      <c r="AG93" s="38"/>
      <c r="AH93" s="38" t="str">
        <f t="shared" ref="AH93:AK93" si="958">IFERROR(IF(AH92="","-",AH92/AH$71*100),"-")</f>
        <v>-</v>
      </c>
      <c r="AI93" s="37" t="str">
        <f t="shared" si="958"/>
        <v>-</v>
      </c>
      <c r="AJ93" s="37" t="str">
        <f t="shared" si="958"/>
        <v>-</v>
      </c>
      <c r="AK93" s="39" t="str">
        <f t="shared" si="958"/>
        <v>-</v>
      </c>
      <c r="AL93" s="38" t="str">
        <f t="shared" ref="AL93:AO93" si="959">IFERROR(IF(AL92="","-",AL92/AL$71*100),"-")</f>
        <v>-</v>
      </c>
      <c r="AM93" s="37" t="str">
        <f t="shared" si="959"/>
        <v>-</v>
      </c>
      <c r="AN93" s="37" t="str">
        <f t="shared" si="959"/>
        <v>-</v>
      </c>
      <c r="AO93" s="39" t="str">
        <f t="shared" si="959"/>
        <v>-</v>
      </c>
      <c r="AP93" s="38" t="str">
        <f t="shared" ref="AP93:BE93" si="960">IFERROR(IF(AP92="","-",AP92/AP$71*100),"-")</f>
        <v>-</v>
      </c>
      <c r="AQ93" s="37" t="str">
        <f t="shared" si="960"/>
        <v>-</v>
      </c>
      <c r="AR93" s="37" t="str">
        <f t="shared" si="960"/>
        <v>-</v>
      </c>
      <c r="AS93" s="39" t="str">
        <f t="shared" si="960"/>
        <v>-</v>
      </c>
      <c r="AT93" s="38" t="str">
        <f t="shared" si="960"/>
        <v>-</v>
      </c>
      <c r="AU93" s="37" t="str">
        <f t="shared" si="960"/>
        <v>-</v>
      </c>
      <c r="AV93" s="37" t="str">
        <f t="shared" si="960"/>
        <v>-</v>
      </c>
      <c r="AW93" s="39" t="str">
        <f t="shared" si="960"/>
        <v>-</v>
      </c>
      <c r="AX93" s="38" t="str">
        <f t="shared" si="960"/>
        <v>-</v>
      </c>
      <c r="AY93" s="37" t="str">
        <f t="shared" si="960"/>
        <v>-</v>
      </c>
      <c r="AZ93" s="37" t="str">
        <f t="shared" si="960"/>
        <v>-</v>
      </c>
      <c r="BA93" s="39" t="str">
        <f t="shared" si="960"/>
        <v>-</v>
      </c>
      <c r="BB93" s="38" t="str">
        <f t="shared" si="960"/>
        <v>-</v>
      </c>
      <c r="BC93" s="37" t="str">
        <f t="shared" si="960"/>
        <v>-</v>
      </c>
      <c r="BD93" s="37" t="str">
        <f t="shared" si="960"/>
        <v>-</v>
      </c>
      <c r="BE93" s="39" t="str">
        <f t="shared" si="960"/>
        <v>-</v>
      </c>
      <c r="BF93" s="40"/>
      <c r="BG93" s="40"/>
      <c r="BH93" s="110" t="s">
        <v>112</v>
      </c>
    </row>
    <row r="94" spans="4:60" hidden="1" outlineLevel="2" x14ac:dyDescent="0.45">
      <c r="F94" s="1" t="s">
        <v>48</v>
      </c>
      <c r="L94" s="148" t="str">
        <f>Format!$E$10</f>
        <v>百万円</v>
      </c>
      <c r="N94" s="24" t="str">
        <f t="shared" ref="N94:AB94" si="961">IFERROR(IF(N33="","-",N33),"-")</f>
        <v>-</v>
      </c>
      <c r="O94" s="24" t="str">
        <f t="shared" si="961"/>
        <v>-</v>
      </c>
      <c r="P94" s="24" t="str">
        <f t="shared" si="961"/>
        <v>-</v>
      </c>
      <c r="Q94" s="24" t="str">
        <f t="shared" si="961"/>
        <v>-</v>
      </c>
      <c r="R94" s="24" t="str">
        <f t="shared" si="961"/>
        <v>-</v>
      </c>
      <c r="S94" s="24" t="str">
        <f t="shared" si="961"/>
        <v>-</v>
      </c>
      <c r="T94" s="24" t="str">
        <f t="shared" si="961"/>
        <v>-</v>
      </c>
      <c r="U94" s="24" t="str">
        <f t="shared" si="961"/>
        <v>-</v>
      </c>
      <c r="V94" s="24" t="str">
        <f t="shared" si="961"/>
        <v>-</v>
      </c>
      <c r="W94" s="24" t="str">
        <f t="shared" si="961"/>
        <v>-</v>
      </c>
      <c r="X94" s="25" t="str">
        <f t="shared" si="961"/>
        <v>-</v>
      </c>
      <c r="Y94" s="24" t="str">
        <f t="shared" si="961"/>
        <v>-</v>
      </c>
      <c r="Z94" s="24" t="str">
        <f t="shared" si="961"/>
        <v>-</v>
      </c>
      <c r="AA94" s="24" t="str">
        <f t="shared" si="961"/>
        <v>-</v>
      </c>
      <c r="AB94" s="24" t="str">
        <f t="shared" si="961"/>
        <v>-</v>
      </c>
      <c r="AK94" s="26">
        <f>T33</f>
        <v>0</v>
      </c>
      <c r="AO94" s="26">
        <f>U33</f>
        <v>0</v>
      </c>
      <c r="AS94" s="26">
        <f>V33</f>
        <v>0</v>
      </c>
      <c r="AW94" s="26">
        <f>W33</f>
        <v>0</v>
      </c>
      <c r="BA94" s="26"/>
      <c r="BH94" s="67" t="s">
        <v>112</v>
      </c>
    </row>
    <row r="95" spans="4:60" hidden="1" outlineLevel="2" x14ac:dyDescent="0.45">
      <c r="F95" s="1" t="s">
        <v>61</v>
      </c>
      <c r="L95" s="148" t="str">
        <f>Format!$E$10</f>
        <v>百万円</v>
      </c>
      <c r="N95" s="24" t="str">
        <f t="shared" ref="N95:AB95" si="962">IFERROR(IF(N34="","-",N34),"-")</f>
        <v>-</v>
      </c>
      <c r="O95" s="24" t="str">
        <f t="shared" si="962"/>
        <v>-</v>
      </c>
      <c r="P95" s="24" t="str">
        <f t="shared" si="962"/>
        <v>-</v>
      </c>
      <c r="Q95" s="24" t="str">
        <f t="shared" si="962"/>
        <v>-</v>
      </c>
      <c r="R95" s="24" t="str">
        <f t="shared" si="962"/>
        <v>-</v>
      </c>
      <c r="S95" s="24" t="str">
        <f t="shared" si="962"/>
        <v>-</v>
      </c>
      <c r="T95" s="24" t="str">
        <f t="shared" si="962"/>
        <v>-</v>
      </c>
      <c r="U95" s="24" t="str">
        <f t="shared" si="962"/>
        <v>-</v>
      </c>
      <c r="V95" s="24" t="str">
        <f t="shared" si="962"/>
        <v>-</v>
      </c>
      <c r="W95" s="24" t="str">
        <f t="shared" si="962"/>
        <v>-</v>
      </c>
      <c r="X95" s="25" t="str">
        <f t="shared" si="962"/>
        <v>-</v>
      </c>
      <c r="Y95" s="24" t="str">
        <f t="shared" si="962"/>
        <v>-</v>
      </c>
      <c r="Z95" s="24" t="str">
        <f t="shared" si="962"/>
        <v>-</v>
      </c>
      <c r="AA95" s="24" t="str">
        <f t="shared" si="962"/>
        <v>-</v>
      </c>
      <c r="AB95" s="24" t="str">
        <f t="shared" si="962"/>
        <v>-</v>
      </c>
      <c r="AK95" s="26">
        <f>T34</f>
        <v>0</v>
      </c>
      <c r="AO95" s="26">
        <f>U34</f>
        <v>0</v>
      </c>
      <c r="AS95" s="26">
        <f>V34</f>
        <v>0</v>
      </c>
      <c r="AW95" s="26">
        <f>W34</f>
        <v>0</v>
      </c>
      <c r="BA95" s="26"/>
      <c r="BH95" s="67" t="s">
        <v>112</v>
      </c>
    </row>
    <row r="96" spans="4:60" hidden="1" outlineLevel="2" x14ac:dyDescent="0.45">
      <c r="F96" s="1" t="s">
        <v>79</v>
      </c>
      <c r="L96" s="148" t="str">
        <f>Format!$E$10</f>
        <v>百万円</v>
      </c>
      <c r="N96" s="24" t="str">
        <f t="shared" ref="N96:AB97" si="963">IFERROR(IF(N35="","-",N35),"-")</f>
        <v>-</v>
      </c>
      <c r="O96" s="24" t="str">
        <f t="shared" si="963"/>
        <v>-</v>
      </c>
      <c r="P96" s="24" t="str">
        <f t="shared" si="963"/>
        <v>-</v>
      </c>
      <c r="Q96" s="24" t="str">
        <f t="shared" si="963"/>
        <v>-</v>
      </c>
      <c r="R96" s="24" t="str">
        <f t="shared" si="963"/>
        <v>-</v>
      </c>
      <c r="S96" s="24" t="str">
        <f t="shared" si="963"/>
        <v>-</v>
      </c>
      <c r="T96" s="24" t="str">
        <f t="shared" si="963"/>
        <v>-</v>
      </c>
      <c r="U96" s="24" t="str">
        <f t="shared" si="963"/>
        <v>-</v>
      </c>
      <c r="V96" s="24" t="str">
        <f t="shared" si="963"/>
        <v>-</v>
      </c>
      <c r="W96" s="24" t="str">
        <f t="shared" si="963"/>
        <v>-</v>
      </c>
      <c r="X96" s="25" t="str">
        <f t="shared" si="963"/>
        <v>-</v>
      </c>
      <c r="Y96" s="24" t="str">
        <f t="shared" si="963"/>
        <v>-</v>
      </c>
      <c r="Z96" s="24" t="str">
        <f t="shared" si="963"/>
        <v>-</v>
      </c>
      <c r="AA96" s="24" t="str">
        <f t="shared" si="963"/>
        <v>-</v>
      </c>
      <c r="AB96" s="24" t="str">
        <f t="shared" si="963"/>
        <v>-</v>
      </c>
      <c r="AK96" s="26">
        <f>T35</f>
        <v>0</v>
      </c>
      <c r="AO96" s="26">
        <f>U35</f>
        <v>0</v>
      </c>
      <c r="AS96" s="26">
        <f>V35</f>
        <v>0</v>
      </c>
      <c r="AW96" s="26">
        <f>W35</f>
        <v>0</v>
      </c>
      <c r="BA96" s="26"/>
      <c r="BH96" s="67" t="s">
        <v>112</v>
      </c>
    </row>
    <row r="97" spans="4:60" hidden="1" outlineLevel="2" x14ac:dyDescent="0.45">
      <c r="F97" s="1" t="s">
        <v>530</v>
      </c>
      <c r="L97" s="148" t="str">
        <f>Format!$E$10</f>
        <v>百万円</v>
      </c>
      <c r="N97" s="24" t="str">
        <f t="shared" si="963"/>
        <v>-</v>
      </c>
      <c r="O97" s="24" t="str">
        <f t="shared" si="963"/>
        <v>-</v>
      </c>
      <c r="P97" s="24" t="str">
        <f t="shared" si="963"/>
        <v>-</v>
      </c>
      <c r="Q97" s="24" t="str">
        <f t="shared" si="963"/>
        <v>-</v>
      </c>
      <c r="R97" s="24" t="str">
        <f t="shared" si="963"/>
        <v>-</v>
      </c>
      <c r="S97" s="24" t="str">
        <f t="shared" si="963"/>
        <v>-</v>
      </c>
      <c r="T97" s="24" t="str">
        <f t="shared" si="963"/>
        <v>-</v>
      </c>
      <c r="U97" s="24" t="str">
        <f t="shared" si="963"/>
        <v>-</v>
      </c>
      <c r="V97" s="24" t="str">
        <f t="shared" si="963"/>
        <v>-</v>
      </c>
      <c r="W97" s="24" t="str">
        <f t="shared" si="963"/>
        <v>-</v>
      </c>
      <c r="X97" s="25" t="str">
        <f t="shared" si="963"/>
        <v>-</v>
      </c>
      <c r="Y97" s="24" t="str">
        <f t="shared" si="963"/>
        <v>-</v>
      </c>
      <c r="Z97" s="24" t="str">
        <f t="shared" si="963"/>
        <v>-</v>
      </c>
      <c r="AA97" s="24" t="str">
        <f t="shared" si="963"/>
        <v>-</v>
      </c>
      <c r="AB97" s="24" t="str">
        <f t="shared" si="963"/>
        <v>-</v>
      </c>
      <c r="AK97" s="26">
        <f>T36</f>
        <v>0</v>
      </c>
      <c r="AO97" s="26">
        <f>U36</f>
        <v>0</v>
      </c>
      <c r="AS97" s="26">
        <f>V36</f>
        <v>0</v>
      </c>
      <c r="AW97" s="26">
        <f>W36</f>
        <v>0</v>
      </c>
      <c r="BA97" s="26"/>
      <c r="BH97" s="67" t="s">
        <v>112</v>
      </c>
    </row>
    <row r="98" spans="4:60" hidden="1" outlineLevel="2" x14ac:dyDescent="0.45">
      <c r="F98" s="66" t="s">
        <v>529</v>
      </c>
      <c r="L98" s="148" t="str">
        <f>Format!$E$10</f>
        <v>百万円</v>
      </c>
      <c r="N98" s="24" t="str">
        <f t="shared" ref="N98:AB98" si="964">IFERROR(IF(N37="","-",N37),"-")</f>
        <v>-</v>
      </c>
      <c r="O98" s="24" t="str">
        <f t="shared" si="964"/>
        <v>-</v>
      </c>
      <c r="P98" s="24" t="str">
        <f t="shared" si="964"/>
        <v>-</v>
      </c>
      <c r="Q98" s="24" t="str">
        <f t="shared" si="964"/>
        <v>-</v>
      </c>
      <c r="R98" s="24" t="str">
        <f t="shared" si="964"/>
        <v>-</v>
      </c>
      <c r="S98" s="24" t="str">
        <f t="shared" si="964"/>
        <v>-</v>
      </c>
      <c r="T98" s="24" t="str">
        <f t="shared" si="964"/>
        <v>-</v>
      </c>
      <c r="U98" s="24" t="str">
        <f t="shared" si="964"/>
        <v>-</v>
      </c>
      <c r="V98" s="24" t="str">
        <f t="shared" si="964"/>
        <v>-</v>
      </c>
      <c r="W98" s="24" t="str">
        <f t="shared" si="964"/>
        <v>-</v>
      </c>
      <c r="X98" s="25" t="str">
        <f t="shared" si="964"/>
        <v>-</v>
      </c>
      <c r="Y98" s="24" t="str">
        <f t="shared" si="964"/>
        <v>-</v>
      </c>
      <c r="Z98" s="24" t="str">
        <f t="shared" si="964"/>
        <v>-</v>
      </c>
      <c r="AA98" s="24" t="str">
        <f t="shared" si="964"/>
        <v>-</v>
      </c>
      <c r="AB98" s="24" t="str">
        <f t="shared" si="964"/>
        <v>-</v>
      </c>
      <c r="AK98" s="26">
        <f t="shared" ref="AK98" si="965">T37</f>
        <v>0</v>
      </c>
      <c r="AO98" s="26">
        <f t="shared" ref="AO98" si="966">U37</f>
        <v>0</v>
      </c>
      <c r="AS98" s="26">
        <f t="shared" ref="AS98" si="967">V37</f>
        <v>0</v>
      </c>
      <c r="AW98" s="26">
        <f t="shared" ref="AW98" si="968">W37</f>
        <v>0</v>
      </c>
      <c r="BA98" s="26"/>
      <c r="BH98" s="67" t="s">
        <v>112</v>
      </c>
    </row>
    <row r="99" spans="4:60" hidden="1" outlineLevel="2" x14ac:dyDescent="0.45">
      <c r="E99" s="1" t="s">
        <v>412</v>
      </c>
      <c r="L99" s="148" t="str">
        <f>Format!$E$10</f>
        <v>百万円</v>
      </c>
      <c r="N99" s="24" t="str">
        <f t="shared" ref="N99:AB99" si="969">IFERROR(IF(N38="","-",N38),"-")</f>
        <v>-</v>
      </c>
      <c r="O99" s="24" t="str">
        <f t="shared" si="969"/>
        <v>-</v>
      </c>
      <c r="P99" s="24" t="str">
        <f t="shared" si="969"/>
        <v>-</v>
      </c>
      <c r="Q99" s="24" t="str">
        <f t="shared" si="969"/>
        <v>-</v>
      </c>
      <c r="R99" s="24" t="str">
        <f t="shared" si="969"/>
        <v>-</v>
      </c>
      <c r="S99" s="24" t="str">
        <f t="shared" si="969"/>
        <v>-</v>
      </c>
      <c r="T99" s="24" t="str">
        <f t="shared" si="969"/>
        <v>-</v>
      </c>
      <c r="U99" s="24" t="str">
        <f t="shared" si="969"/>
        <v>-</v>
      </c>
      <c r="V99" s="24" t="str">
        <f t="shared" si="969"/>
        <v>-</v>
      </c>
      <c r="W99" s="24" t="str">
        <f t="shared" si="969"/>
        <v>-</v>
      </c>
      <c r="X99" s="25" t="str">
        <f t="shared" si="969"/>
        <v>-</v>
      </c>
      <c r="Y99" s="24" t="str">
        <f t="shared" si="969"/>
        <v>-</v>
      </c>
      <c r="Z99" s="24" t="str">
        <f t="shared" si="969"/>
        <v>-</v>
      </c>
      <c r="AA99" s="24" t="str">
        <f t="shared" si="969"/>
        <v>-</v>
      </c>
      <c r="AB99" s="24" t="str">
        <f t="shared" si="969"/>
        <v>-</v>
      </c>
      <c r="AK99" s="26">
        <f>T38</f>
        <v>0</v>
      </c>
      <c r="AO99" s="26">
        <f>U38</f>
        <v>0</v>
      </c>
      <c r="AS99" s="26">
        <f>V38</f>
        <v>0</v>
      </c>
      <c r="AW99" s="26">
        <f>W38</f>
        <v>0</v>
      </c>
      <c r="BA99" s="26"/>
      <c r="BH99" s="67" t="s">
        <v>112</v>
      </c>
    </row>
    <row r="100" spans="4:60" s="9" customFormat="1" hidden="1" outlineLevel="2" x14ac:dyDescent="0.45">
      <c r="K100" s="9" t="str">
        <f>Format!$E$18</f>
        <v>% of sales</v>
      </c>
      <c r="L100" s="151" t="s">
        <v>47</v>
      </c>
      <c r="M100" s="8"/>
      <c r="N100" s="37" t="str">
        <f t="shared" ref="N100:AC100" si="970">IFERROR(IF(N99="","-",N99/N$29*100),"-")</f>
        <v>-</v>
      </c>
      <c r="O100" s="37" t="str">
        <f t="shared" si="970"/>
        <v>-</v>
      </c>
      <c r="P100" s="37" t="str">
        <f t="shared" si="970"/>
        <v>-</v>
      </c>
      <c r="Q100" s="37" t="str">
        <f t="shared" si="970"/>
        <v>-</v>
      </c>
      <c r="R100" s="37" t="str">
        <f t="shared" si="970"/>
        <v>-</v>
      </c>
      <c r="S100" s="37" t="str">
        <f t="shared" si="970"/>
        <v>-</v>
      </c>
      <c r="T100" s="37" t="str">
        <f t="shared" si="970"/>
        <v>-</v>
      </c>
      <c r="U100" s="37" t="str">
        <f t="shared" si="970"/>
        <v>-</v>
      </c>
      <c r="V100" s="37" t="str">
        <f t="shared" si="970"/>
        <v>-</v>
      </c>
      <c r="W100" s="37" t="str">
        <f t="shared" si="970"/>
        <v>-</v>
      </c>
      <c r="X100" s="38" t="str">
        <f t="shared" si="970"/>
        <v>-</v>
      </c>
      <c r="Y100" s="37" t="str">
        <f t="shared" si="970"/>
        <v>-</v>
      </c>
      <c r="Z100" s="37" t="str">
        <f t="shared" si="970"/>
        <v>-</v>
      </c>
      <c r="AA100" s="37" t="str">
        <f t="shared" si="970"/>
        <v>-</v>
      </c>
      <c r="AB100" s="37" t="str">
        <f t="shared" si="970"/>
        <v>-</v>
      </c>
      <c r="AC100" s="38" t="str">
        <f t="shared" si="970"/>
        <v>-</v>
      </c>
      <c r="AD100" s="37" t="str">
        <f t="shared" ref="AD100:AE100" si="971">IFERROR(IF(AD99="","-",AD99/AD$29*100),"-")</f>
        <v>-</v>
      </c>
      <c r="AE100" s="37" t="str">
        <f t="shared" si="971"/>
        <v>-</v>
      </c>
      <c r="AF100" s="37"/>
      <c r="AG100" s="38"/>
      <c r="AH100" s="38" t="str">
        <f t="shared" ref="AH100:AK100" si="972">IFERROR(IF(AH99="","-",AH99/AH$29*100),"-")</f>
        <v>-</v>
      </c>
      <c r="AI100" s="37" t="str">
        <f t="shared" si="972"/>
        <v>-</v>
      </c>
      <c r="AJ100" s="37" t="str">
        <f t="shared" si="972"/>
        <v>-</v>
      </c>
      <c r="AK100" s="39" t="str">
        <f t="shared" si="972"/>
        <v>-</v>
      </c>
      <c r="AL100" s="38" t="str">
        <f t="shared" ref="AL100:AO100" si="973">IFERROR(IF(AL99="","-",AL99/AL$29*100),"-")</f>
        <v>-</v>
      </c>
      <c r="AM100" s="37" t="str">
        <f t="shared" si="973"/>
        <v>-</v>
      </c>
      <c r="AN100" s="37" t="str">
        <f t="shared" si="973"/>
        <v>-</v>
      </c>
      <c r="AO100" s="39" t="str">
        <f t="shared" si="973"/>
        <v>-</v>
      </c>
      <c r="AP100" s="38" t="str">
        <f t="shared" ref="AP100:BE100" si="974">IFERROR(IF(AP99="","-",AP99/AP$29*100),"-")</f>
        <v>-</v>
      </c>
      <c r="AQ100" s="37" t="str">
        <f t="shared" si="974"/>
        <v>-</v>
      </c>
      <c r="AR100" s="37" t="str">
        <f t="shared" si="974"/>
        <v>-</v>
      </c>
      <c r="AS100" s="39" t="str">
        <f t="shared" si="974"/>
        <v>-</v>
      </c>
      <c r="AT100" s="38" t="str">
        <f t="shared" si="974"/>
        <v>-</v>
      </c>
      <c r="AU100" s="37" t="str">
        <f t="shared" si="974"/>
        <v>-</v>
      </c>
      <c r="AV100" s="37" t="str">
        <f t="shared" si="974"/>
        <v>-</v>
      </c>
      <c r="AW100" s="39" t="str">
        <f t="shared" si="974"/>
        <v>-</v>
      </c>
      <c r="AX100" s="38" t="str">
        <f t="shared" si="974"/>
        <v>-</v>
      </c>
      <c r="AY100" s="37" t="str">
        <f t="shared" si="974"/>
        <v>-</v>
      </c>
      <c r="AZ100" s="37" t="str">
        <f t="shared" si="974"/>
        <v>-</v>
      </c>
      <c r="BA100" s="39" t="str">
        <f t="shared" si="974"/>
        <v>-</v>
      </c>
      <c r="BB100" s="38" t="str">
        <f t="shared" si="974"/>
        <v>-</v>
      </c>
      <c r="BC100" s="37" t="str">
        <f t="shared" si="974"/>
        <v>-</v>
      </c>
      <c r="BD100" s="37" t="str">
        <f t="shared" si="974"/>
        <v>-</v>
      </c>
      <c r="BE100" s="39" t="str">
        <f t="shared" si="974"/>
        <v>-</v>
      </c>
      <c r="BF100" s="40"/>
      <c r="BG100" s="40"/>
      <c r="BH100" s="110" t="s">
        <v>112</v>
      </c>
    </row>
    <row r="101" spans="4:60" hidden="1" outlineLevel="2" x14ac:dyDescent="0.45">
      <c r="F101" s="1" t="s">
        <v>413</v>
      </c>
      <c r="L101" s="148" t="str">
        <f>Format!$E$10</f>
        <v>百万円</v>
      </c>
      <c r="N101" s="24" t="str">
        <f t="shared" ref="N101:AB101" si="975">IFERROR(IF(N40="","-",N40),"-")</f>
        <v>-</v>
      </c>
      <c r="O101" s="24" t="str">
        <f t="shared" si="975"/>
        <v>-</v>
      </c>
      <c r="P101" s="24" t="str">
        <f t="shared" si="975"/>
        <v>-</v>
      </c>
      <c r="Q101" s="24" t="str">
        <f t="shared" si="975"/>
        <v>-</v>
      </c>
      <c r="R101" s="24" t="str">
        <f t="shared" si="975"/>
        <v>-</v>
      </c>
      <c r="S101" s="24" t="str">
        <f t="shared" si="975"/>
        <v>-</v>
      </c>
      <c r="T101" s="24" t="str">
        <f t="shared" si="975"/>
        <v>-</v>
      </c>
      <c r="U101" s="24" t="str">
        <f t="shared" si="975"/>
        <v>-</v>
      </c>
      <c r="V101" s="24" t="str">
        <f t="shared" si="975"/>
        <v>-</v>
      </c>
      <c r="W101" s="24" t="str">
        <f t="shared" si="975"/>
        <v>-</v>
      </c>
      <c r="X101" s="25" t="str">
        <f t="shared" si="975"/>
        <v>-</v>
      </c>
      <c r="Y101" s="24" t="str">
        <f t="shared" si="975"/>
        <v>-</v>
      </c>
      <c r="Z101" s="24" t="str">
        <f t="shared" si="975"/>
        <v>-</v>
      </c>
      <c r="AA101" s="24" t="str">
        <f t="shared" si="975"/>
        <v>-</v>
      </c>
      <c r="AB101" s="24" t="str">
        <f t="shared" si="975"/>
        <v>-</v>
      </c>
      <c r="AK101" s="26">
        <f>T40</f>
        <v>0</v>
      </c>
      <c r="AO101" s="26">
        <f>U40</f>
        <v>0</v>
      </c>
      <c r="AS101" s="26">
        <f>V40</f>
        <v>0</v>
      </c>
      <c r="AW101" s="26">
        <f>W40</f>
        <v>0</v>
      </c>
      <c r="BA101" s="26"/>
      <c r="BH101" s="67" t="s">
        <v>112</v>
      </c>
    </row>
    <row r="102" spans="4:60" hidden="1" outlineLevel="2" x14ac:dyDescent="0.45">
      <c r="F102" s="1" t="s">
        <v>414</v>
      </c>
      <c r="L102" s="148" t="str">
        <f>Format!$E$10</f>
        <v>百万円</v>
      </c>
      <c r="N102" s="24" t="str">
        <f t="shared" ref="N102:AB102" si="976">IFERROR(IF(N41="","-",N41),"-")</f>
        <v>-</v>
      </c>
      <c r="O102" s="24" t="str">
        <f t="shared" si="976"/>
        <v>-</v>
      </c>
      <c r="P102" s="24" t="str">
        <f t="shared" si="976"/>
        <v>-</v>
      </c>
      <c r="Q102" s="24" t="str">
        <f t="shared" si="976"/>
        <v>-</v>
      </c>
      <c r="R102" s="24" t="str">
        <f t="shared" si="976"/>
        <v>-</v>
      </c>
      <c r="S102" s="24" t="str">
        <f t="shared" si="976"/>
        <v>-</v>
      </c>
      <c r="T102" s="24" t="str">
        <f t="shared" si="976"/>
        <v>-</v>
      </c>
      <c r="U102" s="24" t="str">
        <f t="shared" si="976"/>
        <v>-</v>
      </c>
      <c r="V102" s="24" t="str">
        <f t="shared" si="976"/>
        <v>-</v>
      </c>
      <c r="W102" s="24" t="str">
        <f t="shared" si="976"/>
        <v>-</v>
      </c>
      <c r="X102" s="25" t="str">
        <f t="shared" si="976"/>
        <v>-</v>
      </c>
      <c r="Y102" s="24" t="str">
        <f t="shared" si="976"/>
        <v>-</v>
      </c>
      <c r="Z102" s="24" t="str">
        <f t="shared" si="976"/>
        <v>-</v>
      </c>
      <c r="AA102" s="24" t="str">
        <f t="shared" si="976"/>
        <v>-</v>
      </c>
      <c r="AB102" s="24" t="str">
        <f t="shared" si="976"/>
        <v>-</v>
      </c>
      <c r="AK102" s="26">
        <f>T41</f>
        <v>0</v>
      </c>
      <c r="AO102" s="26">
        <f>U41</f>
        <v>0</v>
      </c>
      <c r="AS102" s="26">
        <f>V41</f>
        <v>0</v>
      </c>
      <c r="AW102" s="26">
        <f>W41</f>
        <v>0</v>
      </c>
      <c r="BA102" s="26"/>
      <c r="BH102" s="67" t="s">
        <v>112</v>
      </c>
    </row>
    <row r="103" spans="4:60" hidden="1" outlineLevel="2" x14ac:dyDescent="0.45">
      <c r="F103" s="66" t="s">
        <v>529</v>
      </c>
      <c r="L103" s="148" t="str">
        <f>Format!$E$10</f>
        <v>百万円</v>
      </c>
      <c r="N103" s="24" t="str">
        <f t="shared" ref="N103:AB103" si="977">IFERROR(IF(N42="","-",N42),"-")</f>
        <v>-</v>
      </c>
      <c r="O103" s="24" t="str">
        <f t="shared" si="977"/>
        <v>-</v>
      </c>
      <c r="P103" s="24" t="str">
        <f t="shared" si="977"/>
        <v>-</v>
      </c>
      <c r="Q103" s="24" t="str">
        <f t="shared" si="977"/>
        <v>-</v>
      </c>
      <c r="R103" s="24" t="str">
        <f t="shared" si="977"/>
        <v>-</v>
      </c>
      <c r="S103" s="24" t="str">
        <f t="shared" si="977"/>
        <v>-</v>
      </c>
      <c r="T103" s="24" t="str">
        <f t="shared" si="977"/>
        <v>-</v>
      </c>
      <c r="U103" s="24" t="str">
        <f t="shared" si="977"/>
        <v>-</v>
      </c>
      <c r="V103" s="24" t="str">
        <f t="shared" si="977"/>
        <v>-</v>
      </c>
      <c r="W103" s="24" t="str">
        <f t="shared" si="977"/>
        <v>-</v>
      </c>
      <c r="X103" s="25" t="str">
        <f t="shared" si="977"/>
        <v>-</v>
      </c>
      <c r="Y103" s="24" t="str">
        <f t="shared" si="977"/>
        <v>-</v>
      </c>
      <c r="Z103" s="24" t="str">
        <f t="shared" si="977"/>
        <v>-</v>
      </c>
      <c r="AA103" s="24" t="str">
        <f t="shared" si="977"/>
        <v>-</v>
      </c>
      <c r="AB103" s="24" t="str">
        <f t="shared" si="977"/>
        <v>-</v>
      </c>
      <c r="BA103" s="26"/>
      <c r="BH103" s="67" t="s">
        <v>112</v>
      </c>
    </row>
    <row r="104" spans="4:60" hidden="1" outlineLevel="2" x14ac:dyDescent="0.45">
      <c r="E104" s="1" t="s">
        <v>415</v>
      </c>
      <c r="L104" s="148" t="str">
        <f>Format!$E$10</f>
        <v>百万円</v>
      </c>
      <c r="N104" s="24" t="str">
        <f t="shared" ref="N104:AB104" si="978">IFERROR(IF(N43="","-",N43),"-")</f>
        <v>-</v>
      </c>
      <c r="O104" s="24" t="str">
        <f t="shared" si="978"/>
        <v>-</v>
      </c>
      <c r="P104" s="24" t="str">
        <f t="shared" si="978"/>
        <v>-</v>
      </c>
      <c r="Q104" s="24" t="str">
        <f t="shared" si="978"/>
        <v>-</v>
      </c>
      <c r="R104" s="24" t="str">
        <f t="shared" si="978"/>
        <v>-</v>
      </c>
      <c r="S104" s="24" t="str">
        <f t="shared" si="978"/>
        <v>-</v>
      </c>
      <c r="T104" s="24" t="str">
        <f t="shared" si="978"/>
        <v>-</v>
      </c>
      <c r="U104" s="24" t="str">
        <f t="shared" si="978"/>
        <v>-</v>
      </c>
      <c r="V104" s="24" t="str">
        <f t="shared" si="978"/>
        <v>-</v>
      </c>
      <c r="W104" s="24" t="str">
        <f t="shared" si="978"/>
        <v>-</v>
      </c>
      <c r="X104" s="25" t="str">
        <f t="shared" si="978"/>
        <v>-</v>
      </c>
      <c r="Y104" s="24" t="str">
        <f t="shared" si="978"/>
        <v>-</v>
      </c>
      <c r="Z104" s="24" t="str">
        <f t="shared" si="978"/>
        <v>-</v>
      </c>
      <c r="AA104" s="24" t="str">
        <f t="shared" si="978"/>
        <v>-</v>
      </c>
      <c r="AB104" s="24" t="str">
        <f t="shared" si="978"/>
        <v>-</v>
      </c>
      <c r="AK104" s="26">
        <f>T43</f>
        <v>0</v>
      </c>
      <c r="AO104" s="26">
        <f>U43</f>
        <v>0</v>
      </c>
      <c r="AS104" s="26">
        <f>V43</f>
        <v>0</v>
      </c>
      <c r="AW104" s="26">
        <f>W43</f>
        <v>0</v>
      </c>
      <c r="BA104" s="26"/>
      <c r="BH104" s="67" t="s">
        <v>112</v>
      </c>
    </row>
    <row r="105" spans="4:60" s="5" customFormat="1" hidden="1" outlineLevel="1" x14ac:dyDescent="0.45">
      <c r="D105" s="5" t="s">
        <v>416</v>
      </c>
      <c r="L105" s="150" t="str">
        <f>Format!$E$10</f>
        <v>百万円</v>
      </c>
      <c r="M105" s="16"/>
      <c r="N105" s="33">
        <f t="shared" ref="N105:AB105" si="979">IFERROR(IF(N44="","-",N44),"-")</f>
        <v>0</v>
      </c>
      <c r="O105" s="33">
        <f t="shared" si="979"/>
        <v>0</v>
      </c>
      <c r="P105" s="33">
        <f t="shared" si="979"/>
        <v>0</v>
      </c>
      <c r="Q105" s="33">
        <f t="shared" si="979"/>
        <v>0</v>
      </c>
      <c r="R105" s="33">
        <f t="shared" si="979"/>
        <v>0</v>
      </c>
      <c r="S105" s="33">
        <f t="shared" si="979"/>
        <v>0</v>
      </c>
      <c r="T105" s="33">
        <f t="shared" si="979"/>
        <v>0</v>
      </c>
      <c r="U105" s="33">
        <f t="shared" si="979"/>
        <v>0</v>
      </c>
      <c r="V105" s="33">
        <f t="shared" si="979"/>
        <v>0</v>
      </c>
      <c r="W105" s="33">
        <f t="shared" si="979"/>
        <v>0</v>
      </c>
      <c r="X105" s="34">
        <f t="shared" si="979"/>
        <v>0</v>
      </c>
      <c r="Y105" s="33">
        <f t="shared" si="979"/>
        <v>0</v>
      </c>
      <c r="Z105" s="33">
        <f t="shared" si="979"/>
        <v>0</v>
      </c>
      <c r="AA105" s="33">
        <f t="shared" si="979"/>
        <v>0</v>
      </c>
      <c r="AB105" s="33">
        <f t="shared" si="979"/>
        <v>0</v>
      </c>
      <c r="AC105" s="34">
        <f>IFERROR(IF(AC44="","-",AC44),"-")</f>
        <v>0</v>
      </c>
      <c r="AD105" s="33" t="str">
        <f>IFERROR(IF(AD44="","-",AD44),"-")</f>
        <v>-</v>
      </c>
      <c r="AE105" s="33" t="str">
        <f>IFERROR(IF(AE44="","-",AE44),"-")</f>
        <v>-</v>
      </c>
      <c r="AF105" s="33"/>
      <c r="AG105" s="34"/>
      <c r="AH105" s="34">
        <f>AH179</f>
        <v>0</v>
      </c>
      <c r="AI105" s="33">
        <f t="shared" ref="AI105:AJ105" si="980">AI179</f>
        <v>0</v>
      </c>
      <c r="AJ105" s="33">
        <f t="shared" si="980"/>
        <v>0</v>
      </c>
      <c r="AK105" s="35">
        <f>T44</f>
        <v>0</v>
      </c>
      <c r="AL105" s="34">
        <f>AL179</f>
        <v>0</v>
      </c>
      <c r="AM105" s="33">
        <f t="shared" ref="AM105:AN105" si="981">AM179</f>
        <v>0</v>
      </c>
      <c r="AN105" s="33">
        <f t="shared" si="981"/>
        <v>0</v>
      </c>
      <c r="AO105" s="35">
        <f>U44</f>
        <v>0</v>
      </c>
      <c r="AP105" s="34">
        <f>AP179</f>
        <v>0</v>
      </c>
      <c r="AQ105" s="33">
        <f t="shared" ref="AQ105:AR105" si="982">AQ179</f>
        <v>0</v>
      </c>
      <c r="AR105" s="33">
        <f t="shared" si="982"/>
        <v>0</v>
      </c>
      <c r="AS105" s="35">
        <f>V44</f>
        <v>0</v>
      </c>
      <c r="AT105" s="34">
        <f t="shared" ref="AT105:AV105" si="983">AT179</f>
        <v>0</v>
      </c>
      <c r="AU105" s="33">
        <f t="shared" si="983"/>
        <v>0</v>
      </c>
      <c r="AV105" s="33">
        <f t="shared" si="983"/>
        <v>0</v>
      </c>
      <c r="AW105" s="35">
        <f>W44</f>
        <v>0</v>
      </c>
      <c r="AX105" s="34"/>
      <c r="AY105" s="33"/>
      <c r="AZ105" s="33"/>
      <c r="BA105" s="35"/>
      <c r="BB105" s="34"/>
      <c r="BC105" s="33"/>
      <c r="BD105" s="33"/>
      <c r="BE105" s="35"/>
      <c r="BF105" s="36"/>
      <c r="BG105" s="36"/>
      <c r="BH105" s="69" t="s">
        <v>112</v>
      </c>
    </row>
    <row r="106" spans="4:60" s="9" customFormat="1" hidden="1" outlineLevel="1" x14ac:dyDescent="0.45">
      <c r="K106" s="9" t="str">
        <f>Format!$E$17</f>
        <v>YoY, %</v>
      </c>
      <c r="L106" s="151" t="s">
        <v>47</v>
      </c>
      <c r="M106" s="8"/>
      <c r="N106" s="37" t="str">
        <f>IFERROR((N105-M105)/M105*100,"-")</f>
        <v>-</v>
      </c>
      <c r="O106" s="37" t="str">
        <f>IFERROR((O105-N105)/N105*100,"-")</f>
        <v>-</v>
      </c>
      <c r="P106" s="37" t="str">
        <f t="shared" ref="P106" si="984">IFERROR((P105-O105)/O105*100,"-")</f>
        <v>-</v>
      </c>
      <c r="Q106" s="37" t="str">
        <f t="shared" ref="Q106" si="985">IFERROR((Q105-P105)/P105*100,"-")</f>
        <v>-</v>
      </c>
      <c r="R106" s="37" t="str">
        <f t="shared" ref="R106" si="986">IFERROR((R105-Q105)/Q105*100,"-")</f>
        <v>-</v>
      </c>
      <c r="S106" s="37" t="str">
        <f t="shared" ref="S106" si="987">IFERROR((S105-R105)/R105*100,"-")</f>
        <v>-</v>
      </c>
      <c r="T106" s="37" t="str">
        <f t="shared" ref="T106" si="988">IFERROR((T105-S105)/S105*100,"-")</f>
        <v>-</v>
      </c>
      <c r="U106" s="37" t="str">
        <f t="shared" ref="U106" si="989">IFERROR((U105-T105)/T105*100,"-")</f>
        <v>-</v>
      </c>
      <c r="V106" s="37" t="str">
        <f t="shared" ref="V106" si="990">IFERROR((V105-U105)/U105*100,"-")</f>
        <v>-</v>
      </c>
      <c r="W106" s="37" t="str">
        <f t="shared" ref="W106" si="991">IFERROR((W105-V105)/V105*100,"-")</f>
        <v>-</v>
      </c>
      <c r="X106" s="38" t="str">
        <f t="shared" ref="X106" si="992">IFERROR((X105-W105)/W105*100,"-")</f>
        <v>-</v>
      </c>
      <c r="Y106" s="37" t="str">
        <f t="shared" ref="Y106" si="993">IFERROR((Y105-X105)/X105*100,"-")</f>
        <v>-</v>
      </c>
      <c r="Z106" s="37" t="str">
        <f t="shared" ref="Z106" si="994">IFERROR((Z105-Y105)/Y105*100,"-")</f>
        <v>-</v>
      </c>
      <c r="AA106" s="37" t="str">
        <f t="shared" ref="AA106" si="995">IFERROR((AA105-Z105)/Z105*100,"-")</f>
        <v>-</v>
      </c>
      <c r="AB106" s="37" t="str">
        <f t="shared" ref="AB106" si="996">IFERROR((AB105-AA105)/AA105*100,"-")</f>
        <v>-</v>
      </c>
      <c r="AC106" s="38" t="str">
        <f>IFERROR((AC105-W105)/W105*100,"-")</f>
        <v>-</v>
      </c>
      <c r="AD106" s="37" t="str">
        <f t="shared" ref="AD106" si="997">IFERROR((AD105-X105)/X105*100,"-")</f>
        <v>-</v>
      </c>
      <c r="AE106" s="37" t="str">
        <f t="shared" ref="AE106" si="998">IFERROR((AE105-Y105)/Y105*100,"-")</f>
        <v>-</v>
      </c>
      <c r="AF106" s="37"/>
      <c r="AG106" s="38"/>
      <c r="AH106" s="38" t="str">
        <f t="shared" ref="AH106" si="999">IFERROR((AH105-AD105)/AD105*100,"-")</f>
        <v>-</v>
      </c>
      <c r="AI106" s="37" t="str">
        <f t="shared" ref="AI106" si="1000">IFERROR((AI105-AE105)/AE105*100,"-")</f>
        <v>-</v>
      </c>
      <c r="AJ106" s="37" t="str">
        <f t="shared" ref="AJ106" si="1001">IFERROR((AJ105-AF105)/AF105*100,"-")</f>
        <v>-</v>
      </c>
      <c r="AK106" s="39" t="str">
        <f t="shared" ref="AK106" si="1002">IFERROR((AK105-AG105)/AG105*100,"-")</f>
        <v>-</v>
      </c>
      <c r="AL106" s="38" t="str">
        <f t="shared" ref="AL106" si="1003">IFERROR((AL105-AH105)/AH105*100,"-")</f>
        <v>-</v>
      </c>
      <c r="AM106" s="37" t="str">
        <f t="shared" ref="AM106" si="1004">IFERROR((AM105-AI105)/AI105*100,"-")</f>
        <v>-</v>
      </c>
      <c r="AN106" s="37" t="str">
        <f t="shared" ref="AN106" si="1005">IFERROR((AN105-AJ105)/AJ105*100,"-")</f>
        <v>-</v>
      </c>
      <c r="AO106" s="39" t="str">
        <f t="shared" ref="AO106" si="1006">IFERROR((AO105-AK105)/AK105*100,"-")</f>
        <v>-</v>
      </c>
      <c r="AP106" s="38" t="str">
        <f t="shared" ref="AP106" si="1007">IFERROR((AP105-AL105)/AL105*100,"-")</f>
        <v>-</v>
      </c>
      <c r="AQ106" s="37" t="str">
        <f t="shared" ref="AQ106" si="1008">IFERROR((AQ105-AM105)/AM105*100,"-")</f>
        <v>-</v>
      </c>
      <c r="AR106" s="37" t="str">
        <f t="shared" ref="AR106" si="1009">IFERROR((AR105-AN105)/AN105*100,"-")</f>
        <v>-</v>
      </c>
      <c r="AS106" s="39" t="str">
        <f t="shared" ref="AS106" si="1010">IFERROR((AS105-AO105)/AO105*100,"-")</f>
        <v>-</v>
      </c>
      <c r="AT106" s="38" t="str">
        <f t="shared" ref="AT106" si="1011">IFERROR((AT105-AP105)/AP105*100,"-")</f>
        <v>-</v>
      </c>
      <c r="AU106" s="37" t="str">
        <f t="shared" ref="AU106" si="1012">IFERROR((AU105-AQ105)/AQ105*100,"-")</f>
        <v>-</v>
      </c>
      <c r="AV106" s="37" t="str">
        <f t="shared" ref="AV106" si="1013">IFERROR((AV105-AR105)/AR105*100,"-")</f>
        <v>-</v>
      </c>
      <c r="AW106" s="39" t="str">
        <f t="shared" ref="AW106" si="1014">IFERROR((AW105-AS105)/AS105*100,"-")</f>
        <v>-</v>
      </c>
      <c r="AX106" s="38" t="str">
        <f t="shared" ref="AX106" si="1015">IFERROR((AX105-AT105)/AT105*100,"-")</f>
        <v>-</v>
      </c>
      <c r="AY106" s="37" t="str">
        <f t="shared" ref="AY106" si="1016">IFERROR((AY105-AU105)/AU105*100,"-")</f>
        <v>-</v>
      </c>
      <c r="AZ106" s="37" t="str">
        <f t="shared" ref="AZ106" si="1017">IFERROR((AZ105-AV105)/AV105*100,"-")</f>
        <v>-</v>
      </c>
      <c r="BA106" s="39" t="str">
        <f t="shared" ref="BA106" si="1018">IFERROR((BA105-AW105)/AW105*100,"-")</f>
        <v>-</v>
      </c>
      <c r="BB106" s="38" t="str">
        <f t="shared" ref="BB106" si="1019">IFERROR((BB105-AX105)/AX105*100,"-")</f>
        <v>-</v>
      </c>
      <c r="BC106" s="37" t="str">
        <f t="shared" ref="BC106" si="1020">IFERROR((BC105-AY105)/AY105*100,"-")</f>
        <v>-</v>
      </c>
      <c r="BD106" s="37" t="str">
        <f t="shared" ref="BD106" si="1021">IFERROR((BD105-AZ105)/AZ105*100,"-")</f>
        <v>-</v>
      </c>
      <c r="BE106" s="39" t="str">
        <f t="shared" ref="BE106" si="1022">IFERROR((BE105-BA105)/BA105*100,"-")</f>
        <v>-</v>
      </c>
      <c r="BF106" s="40"/>
      <c r="BG106" s="40"/>
      <c r="BH106" s="110" t="s">
        <v>112</v>
      </c>
    </row>
    <row r="107" spans="4:60" s="9" customFormat="1" hidden="1" outlineLevel="1" x14ac:dyDescent="0.45">
      <c r="K107" s="9" t="str">
        <f>Format!$E$18</f>
        <v>% of sales</v>
      </c>
      <c r="L107" s="151" t="s">
        <v>47</v>
      </c>
      <c r="M107" s="8"/>
      <c r="N107" s="37" t="str">
        <f t="shared" ref="N107:AC107" si="1023">IFERROR(IF(N105="","-",N105/N$71*100),"-")</f>
        <v>-</v>
      </c>
      <c r="O107" s="37" t="str">
        <f t="shared" si="1023"/>
        <v>-</v>
      </c>
      <c r="P107" s="37" t="str">
        <f t="shared" si="1023"/>
        <v>-</v>
      </c>
      <c r="Q107" s="37" t="str">
        <f t="shared" si="1023"/>
        <v>-</v>
      </c>
      <c r="R107" s="37" t="str">
        <f t="shared" si="1023"/>
        <v>-</v>
      </c>
      <c r="S107" s="37" t="str">
        <f t="shared" si="1023"/>
        <v>-</v>
      </c>
      <c r="T107" s="37" t="str">
        <f t="shared" si="1023"/>
        <v>-</v>
      </c>
      <c r="U107" s="37" t="str">
        <f t="shared" si="1023"/>
        <v>-</v>
      </c>
      <c r="V107" s="37" t="str">
        <f t="shared" si="1023"/>
        <v>-</v>
      </c>
      <c r="W107" s="37" t="str">
        <f t="shared" si="1023"/>
        <v>-</v>
      </c>
      <c r="X107" s="38" t="str">
        <f t="shared" si="1023"/>
        <v>-</v>
      </c>
      <c r="Y107" s="37" t="str">
        <f t="shared" si="1023"/>
        <v>-</v>
      </c>
      <c r="Z107" s="37" t="str">
        <f t="shared" si="1023"/>
        <v>-</v>
      </c>
      <c r="AA107" s="37" t="str">
        <f t="shared" si="1023"/>
        <v>-</v>
      </c>
      <c r="AB107" s="37" t="str">
        <f t="shared" si="1023"/>
        <v>-</v>
      </c>
      <c r="AC107" s="38" t="str">
        <f t="shared" si="1023"/>
        <v>-</v>
      </c>
      <c r="AD107" s="37" t="str">
        <f t="shared" ref="AD107:AE107" si="1024">IFERROR(IF(AD105="","-",AD105/AD$71*100),"-")</f>
        <v>-</v>
      </c>
      <c r="AE107" s="37" t="str">
        <f t="shared" si="1024"/>
        <v>-</v>
      </c>
      <c r="AF107" s="37"/>
      <c r="AG107" s="38"/>
      <c r="AH107" s="38" t="str">
        <f t="shared" ref="AH107:AK107" si="1025">IFERROR(IF(AH105="","-",AH105/AH$71*100),"-")</f>
        <v>-</v>
      </c>
      <c r="AI107" s="37" t="str">
        <f t="shared" si="1025"/>
        <v>-</v>
      </c>
      <c r="AJ107" s="37" t="str">
        <f t="shared" si="1025"/>
        <v>-</v>
      </c>
      <c r="AK107" s="39" t="str">
        <f t="shared" si="1025"/>
        <v>-</v>
      </c>
      <c r="AL107" s="38" t="str">
        <f t="shared" ref="AL107:AO107" si="1026">IFERROR(IF(AL105="","-",AL105/AL$71*100),"-")</f>
        <v>-</v>
      </c>
      <c r="AM107" s="37" t="str">
        <f t="shared" si="1026"/>
        <v>-</v>
      </c>
      <c r="AN107" s="37" t="str">
        <f t="shared" si="1026"/>
        <v>-</v>
      </c>
      <c r="AO107" s="39" t="str">
        <f t="shared" si="1026"/>
        <v>-</v>
      </c>
      <c r="AP107" s="38" t="str">
        <f t="shared" ref="AP107:BE107" si="1027">IFERROR(IF(AP105="","-",AP105/AP$71*100),"-")</f>
        <v>-</v>
      </c>
      <c r="AQ107" s="37" t="str">
        <f t="shared" si="1027"/>
        <v>-</v>
      </c>
      <c r="AR107" s="37" t="str">
        <f t="shared" si="1027"/>
        <v>-</v>
      </c>
      <c r="AS107" s="39" t="str">
        <f t="shared" si="1027"/>
        <v>-</v>
      </c>
      <c r="AT107" s="38" t="str">
        <f t="shared" si="1027"/>
        <v>-</v>
      </c>
      <c r="AU107" s="37" t="str">
        <f t="shared" si="1027"/>
        <v>-</v>
      </c>
      <c r="AV107" s="37" t="str">
        <f t="shared" si="1027"/>
        <v>-</v>
      </c>
      <c r="AW107" s="39" t="str">
        <f t="shared" si="1027"/>
        <v>-</v>
      </c>
      <c r="AX107" s="38" t="str">
        <f t="shared" si="1027"/>
        <v>-</v>
      </c>
      <c r="AY107" s="37" t="str">
        <f t="shared" si="1027"/>
        <v>-</v>
      </c>
      <c r="AZ107" s="37" t="str">
        <f t="shared" si="1027"/>
        <v>-</v>
      </c>
      <c r="BA107" s="39" t="str">
        <f t="shared" si="1027"/>
        <v>-</v>
      </c>
      <c r="BB107" s="38" t="str">
        <f t="shared" si="1027"/>
        <v>-</v>
      </c>
      <c r="BC107" s="37" t="str">
        <f t="shared" si="1027"/>
        <v>-</v>
      </c>
      <c r="BD107" s="37" t="str">
        <f t="shared" si="1027"/>
        <v>-</v>
      </c>
      <c r="BE107" s="39" t="str">
        <f t="shared" si="1027"/>
        <v>-</v>
      </c>
      <c r="BF107" s="40"/>
      <c r="BG107" s="40"/>
      <c r="BH107" s="110" t="s">
        <v>112</v>
      </c>
    </row>
    <row r="108" spans="4:60" hidden="1" outlineLevel="1" x14ac:dyDescent="0.45">
      <c r="D108" s="1" t="s">
        <v>417</v>
      </c>
      <c r="L108" s="148" t="str">
        <f>Format!$E$10</f>
        <v>百万円</v>
      </c>
      <c r="N108" s="24">
        <f t="shared" ref="N108:AE108" si="1028">IFERROR(IF(N47="","-",N47),"-")</f>
        <v>0</v>
      </c>
      <c r="O108" s="24">
        <f t="shared" si="1028"/>
        <v>0</v>
      </c>
      <c r="P108" s="24">
        <f t="shared" si="1028"/>
        <v>0</v>
      </c>
      <c r="Q108" s="24">
        <f t="shared" si="1028"/>
        <v>0</v>
      </c>
      <c r="R108" s="24">
        <f t="shared" si="1028"/>
        <v>0</v>
      </c>
      <c r="S108" s="24">
        <f t="shared" si="1028"/>
        <v>0</v>
      </c>
      <c r="T108" s="24">
        <f t="shared" si="1028"/>
        <v>0</v>
      </c>
      <c r="U108" s="24">
        <f t="shared" si="1028"/>
        <v>0</v>
      </c>
      <c r="V108" s="24">
        <f t="shared" si="1028"/>
        <v>0</v>
      </c>
      <c r="W108" s="24">
        <f t="shared" si="1028"/>
        <v>0</v>
      </c>
      <c r="X108" s="25">
        <f t="shared" si="1028"/>
        <v>0</v>
      </c>
      <c r="Y108" s="24">
        <f t="shared" si="1028"/>
        <v>0</v>
      </c>
      <c r="Z108" s="24">
        <f t="shared" si="1028"/>
        <v>0</v>
      </c>
      <c r="AA108" s="24">
        <f t="shared" si="1028"/>
        <v>0</v>
      </c>
      <c r="AB108" s="24">
        <f t="shared" si="1028"/>
        <v>0</v>
      </c>
      <c r="AC108" s="25" t="str">
        <f t="shared" si="1028"/>
        <v>-</v>
      </c>
      <c r="AD108" s="24" t="str">
        <f t="shared" si="1028"/>
        <v>-</v>
      </c>
      <c r="AE108" s="24" t="str">
        <f t="shared" si="1028"/>
        <v>-</v>
      </c>
      <c r="AH108" s="25">
        <f>AH182</f>
        <v>0</v>
      </c>
      <c r="AI108" s="24">
        <f t="shared" ref="AI108:AJ108" si="1029">AI182</f>
        <v>0</v>
      </c>
      <c r="AJ108" s="24">
        <f t="shared" si="1029"/>
        <v>0</v>
      </c>
      <c r="AK108" s="26">
        <f>T47</f>
        <v>0</v>
      </c>
      <c r="AL108" s="25">
        <f>AL182</f>
        <v>0</v>
      </c>
      <c r="AM108" s="24">
        <f t="shared" ref="AM108:AN108" si="1030">AM182</f>
        <v>0</v>
      </c>
      <c r="AN108" s="24">
        <f t="shared" si="1030"/>
        <v>0</v>
      </c>
      <c r="AO108" s="26">
        <f>U47</f>
        <v>0</v>
      </c>
      <c r="AP108" s="25">
        <f>AP182</f>
        <v>0</v>
      </c>
      <c r="AQ108" s="24">
        <f t="shared" ref="AQ108:AR108" si="1031">AQ182</f>
        <v>0</v>
      </c>
      <c r="AR108" s="24">
        <f t="shared" si="1031"/>
        <v>0</v>
      </c>
      <c r="AS108" s="26">
        <f>V47</f>
        <v>0</v>
      </c>
      <c r="AT108" s="25">
        <f t="shared" ref="AT108:AV108" si="1032">AT182</f>
        <v>0</v>
      </c>
      <c r="AU108" s="24">
        <f t="shared" si="1032"/>
        <v>0</v>
      </c>
      <c r="AV108" s="24">
        <f t="shared" si="1032"/>
        <v>0</v>
      </c>
      <c r="AW108" s="26">
        <f>W47</f>
        <v>0</v>
      </c>
      <c r="BA108" s="26"/>
      <c r="BH108" s="67" t="s">
        <v>112</v>
      </c>
    </row>
    <row r="109" spans="4:60" s="9" customFormat="1" hidden="1" outlineLevel="1" x14ac:dyDescent="0.45">
      <c r="K109" s="9" t="str">
        <f>Format!$E$18</f>
        <v>% of sales</v>
      </c>
      <c r="L109" s="151" t="s">
        <v>47</v>
      </c>
      <c r="M109" s="8"/>
      <c r="N109" s="37" t="str">
        <f t="shared" ref="N109:AC109" si="1033">IFERROR(IF(N108="","-",N108/N$71*100),"-")</f>
        <v>-</v>
      </c>
      <c r="O109" s="37" t="str">
        <f t="shared" si="1033"/>
        <v>-</v>
      </c>
      <c r="P109" s="37" t="str">
        <f t="shared" si="1033"/>
        <v>-</v>
      </c>
      <c r="Q109" s="37" t="str">
        <f t="shared" si="1033"/>
        <v>-</v>
      </c>
      <c r="R109" s="37" t="str">
        <f t="shared" si="1033"/>
        <v>-</v>
      </c>
      <c r="S109" s="37" t="str">
        <f t="shared" si="1033"/>
        <v>-</v>
      </c>
      <c r="T109" s="37" t="str">
        <f t="shared" si="1033"/>
        <v>-</v>
      </c>
      <c r="U109" s="37" t="str">
        <f t="shared" si="1033"/>
        <v>-</v>
      </c>
      <c r="V109" s="37" t="str">
        <f t="shared" si="1033"/>
        <v>-</v>
      </c>
      <c r="W109" s="37" t="str">
        <f t="shared" si="1033"/>
        <v>-</v>
      </c>
      <c r="X109" s="38" t="str">
        <f t="shared" si="1033"/>
        <v>-</v>
      </c>
      <c r="Y109" s="37" t="str">
        <f t="shared" si="1033"/>
        <v>-</v>
      </c>
      <c r="Z109" s="37" t="str">
        <f t="shared" si="1033"/>
        <v>-</v>
      </c>
      <c r="AA109" s="37" t="str">
        <f t="shared" si="1033"/>
        <v>-</v>
      </c>
      <c r="AB109" s="37" t="str">
        <f t="shared" si="1033"/>
        <v>-</v>
      </c>
      <c r="AC109" s="38" t="str">
        <f t="shared" si="1033"/>
        <v>-</v>
      </c>
      <c r="AD109" s="37" t="str">
        <f t="shared" ref="AD109:AE109" si="1034">IFERROR(IF(AD108="","-",AD108/AD$71*100),"-")</f>
        <v>-</v>
      </c>
      <c r="AE109" s="37" t="str">
        <f t="shared" si="1034"/>
        <v>-</v>
      </c>
      <c r="AF109" s="37"/>
      <c r="AG109" s="38"/>
      <c r="AH109" s="38" t="str">
        <f t="shared" ref="AH109:AK109" si="1035">IFERROR(IF(AH108="","-",AH108/AH$71*100),"-")</f>
        <v>-</v>
      </c>
      <c r="AI109" s="37" t="str">
        <f t="shared" si="1035"/>
        <v>-</v>
      </c>
      <c r="AJ109" s="37" t="str">
        <f t="shared" si="1035"/>
        <v>-</v>
      </c>
      <c r="AK109" s="39" t="str">
        <f t="shared" si="1035"/>
        <v>-</v>
      </c>
      <c r="AL109" s="38" t="str">
        <f t="shared" ref="AL109:AO109" si="1036">IFERROR(IF(AL108="","-",AL108/AL$71*100),"-")</f>
        <v>-</v>
      </c>
      <c r="AM109" s="37" t="str">
        <f t="shared" si="1036"/>
        <v>-</v>
      </c>
      <c r="AN109" s="37" t="str">
        <f t="shared" si="1036"/>
        <v>-</v>
      </c>
      <c r="AO109" s="39" t="str">
        <f t="shared" si="1036"/>
        <v>-</v>
      </c>
      <c r="AP109" s="38" t="str">
        <f t="shared" ref="AP109:BE109" si="1037">IFERROR(IF(AP108="","-",AP108/AP$71*100),"-")</f>
        <v>-</v>
      </c>
      <c r="AQ109" s="37" t="str">
        <f t="shared" si="1037"/>
        <v>-</v>
      </c>
      <c r="AR109" s="37" t="str">
        <f t="shared" si="1037"/>
        <v>-</v>
      </c>
      <c r="AS109" s="39" t="str">
        <f t="shared" si="1037"/>
        <v>-</v>
      </c>
      <c r="AT109" s="38" t="str">
        <f t="shared" si="1037"/>
        <v>-</v>
      </c>
      <c r="AU109" s="37" t="str">
        <f t="shared" si="1037"/>
        <v>-</v>
      </c>
      <c r="AV109" s="37" t="str">
        <f t="shared" si="1037"/>
        <v>-</v>
      </c>
      <c r="AW109" s="39" t="str">
        <f t="shared" si="1037"/>
        <v>-</v>
      </c>
      <c r="AX109" s="38" t="str">
        <f t="shared" si="1037"/>
        <v>-</v>
      </c>
      <c r="AY109" s="37" t="str">
        <f t="shared" si="1037"/>
        <v>-</v>
      </c>
      <c r="AZ109" s="37" t="str">
        <f t="shared" si="1037"/>
        <v>-</v>
      </c>
      <c r="BA109" s="39" t="str">
        <f t="shared" si="1037"/>
        <v>-</v>
      </c>
      <c r="BB109" s="38" t="str">
        <f t="shared" si="1037"/>
        <v>-</v>
      </c>
      <c r="BC109" s="37" t="str">
        <f t="shared" si="1037"/>
        <v>-</v>
      </c>
      <c r="BD109" s="37" t="str">
        <f t="shared" si="1037"/>
        <v>-</v>
      </c>
      <c r="BE109" s="39" t="str">
        <f t="shared" si="1037"/>
        <v>-</v>
      </c>
      <c r="BF109" s="40"/>
      <c r="BG109" s="40"/>
      <c r="BH109" s="110" t="s">
        <v>112</v>
      </c>
    </row>
    <row r="110" spans="4:60" hidden="1" outlineLevel="2" x14ac:dyDescent="0.45">
      <c r="E110" s="1" t="s">
        <v>48</v>
      </c>
      <c r="L110" s="148" t="str">
        <f>Format!$E$10</f>
        <v>百万円</v>
      </c>
      <c r="N110" s="24" t="str">
        <f t="shared" ref="N110:AB110" si="1038">IFERROR(IF(N49="","-",N49),"-")</f>
        <v>-</v>
      </c>
      <c r="O110" s="24" t="str">
        <f t="shared" si="1038"/>
        <v>-</v>
      </c>
      <c r="P110" s="24" t="str">
        <f t="shared" si="1038"/>
        <v>-</v>
      </c>
      <c r="Q110" s="24" t="str">
        <f t="shared" si="1038"/>
        <v>-</v>
      </c>
      <c r="R110" s="24" t="str">
        <f t="shared" si="1038"/>
        <v>-</v>
      </c>
      <c r="S110" s="24" t="str">
        <f t="shared" si="1038"/>
        <v>-</v>
      </c>
      <c r="T110" s="24" t="str">
        <f t="shared" si="1038"/>
        <v>-</v>
      </c>
      <c r="U110" s="24" t="str">
        <f t="shared" si="1038"/>
        <v>-</v>
      </c>
      <c r="V110" s="24" t="str">
        <f t="shared" si="1038"/>
        <v>-</v>
      </c>
      <c r="W110" s="24" t="str">
        <f t="shared" si="1038"/>
        <v>-</v>
      </c>
      <c r="X110" s="25" t="str">
        <f t="shared" si="1038"/>
        <v>-</v>
      </c>
      <c r="Y110" s="24" t="str">
        <f t="shared" si="1038"/>
        <v>-</v>
      </c>
      <c r="Z110" s="24" t="str">
        <f t="shared" si="1038"/>
        <v>-</v>
      </c>
      <c r="AA110" s="24" t="str">
        <f t="shared" si="1038"/>
        <v>-</v>
      </c>
      <c r="AB110" s="24" t="str">
        <f t="shared" si="1038"/>
        <v>-</v>
      </c>
      <c r="AK110" s="26">
        <f t="shared" ref="AK110:AK115" si="1039">T49</f>
        <v>0</v>
      </c>
      <c r="AO110" s="26">
        <f t="shared" ref="AO110:AO115" si="1040">U49</f>
        <v>0</v>
      </c>
      <c r="AS110" s="26">
        <f t="shared" ref="AS110:AS115" si="1041">V49</f>
        <v>0</v>
      </c>
      <c r="AW110" s="26">
        <f t="shared" ref="AW110:AW115" si="1042">W49</f>
        <v>0</v>
      </c>
      <c r="BA110" s="26"/>
      <c r="BH110" s="67" t="s">
        <v>112</v>
      </c>
    </row>
    <row r="111" spans="4:60" hidden="1" outlineLevel="2" x14ac:dyDescent="0.45">
      <c r="E111" s="1" t="s">
        <v>61</v>
      </c>
      <c r="L111" s="148" t="str">
        <f>Format!$E$10</f>
        <v>百万円</v>
      </c>
      <c r="N111" s="24" t="str">
        <f t="shared" ref="N111:AB111" si="1043">IFERROR(IF(N50="","-",N50),"-")</f>
        <v>-</v>
      </c>
      <c r="O111" s="24" t="str">
        <f t="shared" si="1043"/>
        <v>-</v>
      </c>
      <c r="P111" s="24" t="str">
        <f t="shared" si="1043"/>
        <v>-</v>
      </c>
      <c r="Q111" s="24" t="str">
        <f t="shared" si="1043"/>
        <v>-</v>
      </c>
      <c r="R111" s="24" t="str">
        <f t="shared" si="1043"/>
        <v>-</v>
      </c>
      <c r="S111" s="24" t="str">
        <f t="shared" si="1043"/>
        <v>-</v>
      </c>
      <c r="T111" s="24" t="str">
        <f t="shared" si="1043"/>
        <v>-</v>
      </c>
      <c r="U111" s="24" t="str">
        <f t="shared" si="1043"/>
        <v>-</v>
      </c>
      <c r="V111" s="24" t="str">
        <f t="shared" si="1043"/>
        <v>-</v>
      </c>
      <c r="W111" s="24" t="str">
        <f t="shared" si="1043"/>
        <v>-</v>
      </c>
      <c r="X111" s="25" t="str">
        <f t="shared" si="1043"/>
        <v>-</v>
      </c>
      <c r="Y111" s="24" t="str">
        <f t="shared" si="1043"/>
        <v>-</v>
      </c>
      <c r="Z111" s="24" t="str">
        <f t="shared" si="1043"/>
        <v>-</v>
      </c>
      <c r="AA111" s="24" t="str">
        <f t="shared" si="1043"/>
        <v>-</v>
      </c>
      <c r="AB111" s="24" t="str">
        <f t="shared" si="1043"/>
        <v>-</v>
      </c>
      <c r="AK111" s="26">
        <f t="shared" si="1039"/>
        <v>0</v>
      </c>
      <c r="AO111" s="26">
        <f t="shared" si="1040"/>
        <v>0</v>
      </c>
      <c r="AS111" s="26">
        <f t="shared" si="1041"/>
        <v>0</v>
      </c>
      <c r="AW111" s="26">
        <f t="shared" si="1042"/>
        <v>0</v>
      </c>
      <c r="BA111" s="26"/>
      <c r="BH111" s="67" t="s">
        <v>112</v>
      </c>
    </row>
    <row r="112" spans="4:60" hidden="1" outlineLevel="2" x14ac:dyDescent="0.45">
      <c r="E112" s="1" t="s">
        <v>79</v>
      </c>
      <c r="L112" s="148" t="str">
        <f>Format!$E$10</f>
        <v>百万円</v>
      </c>
      <c r="N112" s="24" t="str">
        <f t="shared" ref="N112:AB112" si="1044">IFERROR(IF(N51="","-",N51),"-")</f>
        <v>-</v>
      </c>
      <c r="O112" s="24" t="str">
        <f t="shared" si="1044"/>
        <v>-</v>
      </c>
      <c r="P112" s="24" t="str">
        <f t="shared" si="1044"/>
        <v>-</v>
      </c>
      <c r="Q112" s="24" t="str">
        <f t="shared" si="1044"/>
        <v>-</v>
      </c>
      <c r="R112" s="24" t="str">
        <f t="shared" si="1044"/>
        <v>-</v>
      </c>
      <c r="S112" s="24" t="str">
        <f t="shared" si="1044"/>
        <v>-</v>
      </c>
      <c r="T112" s="24" t="str">
        <f t="shared" si="1044"/>
        <v>-</v>
      </c>
      <c r="U112" s="24" t="str">
        <f t="shared" si="1044"/>
        <v>-</v>
      </c>
      <c r="V112" s="24" t="str">
        <f t="shared" si="1044"/>
        <v>-</v>
      </c>
      <c r="W112" s="24" t="str">
        <f t="shared" si="1044"/>
        <v>-</v>
      </c>
      <c r="X112" s="25" t="str">
        <f t="shared" si="1044"/>
        <v>-</v>
      </c>
      <c r="Y112" s="24" t="str">
        <f t="shared" si="1044"/>
        <v>-</v>
      </c>
      <c r="Z112" s="24" t="str">
        <f t="shared" si="1044"/>
        <v>-</v>
      </c>
      <c r="AA112" s="24" t="str">
        <f t="shared" si="1044"/>
        <v>-</v>
      </c>
      <c r="AB112" s="24" t="str">
        <f t="shared" si="1044"/>
        <v>-</v>
      </c>
      <c r="AK112" s="26">
        <f t="shared" si="1039"/>
        <v>0</v>
      </c>
      <c r="AO112" s="26">
        <f t="shared" si="1040"/>
        <v>0</v>
      </c>
      <c r="AS112" s="26">
        <f t="shared" si="1041"/>
        <v>0</v>
      </c>
      <c r="AW112" s="26">
        <f t="shared" si="1042"/>
        <v>0</v>
      </c>
      <c r="BA112" s="26"/>
      <c r="BH112" s="67" t="s">
        <v>112</v>
      </c>
    </row>
    <row r="113" spans="4:60" hidden="1" outlineLevel="2" x14ac:dyDescent="0.45">
      <c r="E113" s="1" t="s">
        <v>530</v>
      </c>
      <c r="L113" s="148" t="str">
        <f>Format!$E$10</f>
        <v>百万円</v>
      </c>
      <c r="N113" s="24" t="str">
        <f t="shared" ref="N113:AB113" si="1045">IFERROR(IF(N52="","-",N52),"-")</f>
        <v>-</v>
      </c>
      <c r="O113" s="24" t="str">
        <f t="shared" si="1045"/>
        <v>-</v>
      </c>
      <c r="P113" s="24" t="str">
        <f t="shared" si="1045"/>
        <v>-</v>
      </c>
      <c r="Q113" s="24" t="str">
        <f t="shared" si="1045"/>
        <v>-</v>
      </c>
      <c r="R113" s="24" t="str">
        <f t="shared" si="1045"/>
        <v>-</v>
      </c>
      <c r="S113" s="24" t="str">
        <f t="shared" si="1045"/>
        <v>-</v>
      </c>
      <c r="T113" s="24" t="str">
        <f t="shared" si="1045"/>
        <v>-</v>
      </c>
      <c r="U113" s="24" t="str">
        <f t="shared" si="1045"/>
        <v>-</v>
      </c>
      <c r="V113" s="24" t="str">
        <f t="shared" si="1045"/>
        <v>-</v>
      </c>
      <c r="W113" s="24" t="str">
        <f t="shared" si="1045"/>
        <v>-</v>
      </c>
      <c r="X113" s="25" t="str">
        <f t="shared" si="1045"/>
        <v>-</v>
      </c>
      <c r="Y113" s="24" t="str">
        <f t="shared" si="1045"/>
        <v>-</v>
      </c>
      <c r="Z113" s="24" t="str">
        <f t="shared" si="1045"/>
        <v>-</v>
      </c>
      <c r="AA113" s="24" t="str">
        <f t="shared" si="1045"/>
        <v>-</v>
      </c>
      <c r="AB113" s="24" t="str">
        <f t="shared" si="1045"/>
        <v>-</v>
      </c>
      <c r="AK113" s="26">
        <f t="shared" si="1039"/>
        <v>0</v>
      </c>
      <c r="AO113" s="26">
        <f t="shared" si="1040"/>
        <v>0</v>
      </c>
      <c r="AS113" s="26">
        <f t="shared" si="1041"/>
        <v>0</v>
      </c>
      <c r="AW113" s="26">
        <f t="shared" si="1042"/>
        <v>0</v>
      </c>
      <c r="BA113" s="26"/>
      <c r="BH113" s="67" t="s">
        <v>112</v>
      </c>
    </row>
    <row r="114" spans="4:60" hidden="1" outlineLevel="2" x14ac:dyDescent="0.45">
      <c r="E114" s="1" t="s">
        <v>537</v>
      </c>
      <c r="L114" s="148" t="str">
        <f>Format!$E$10</f>
        <v>百万円</v>
      </c>
      <c r="N114" s="24" t="str">
        <f t="shared" ref="N114:AB114" si="1046">IFERROR(IF(N53="","-",N53),"-")</f>
        <v>-</v>
      </c>
      <c r="O114" s="24" t="str">
        <f t="shared" si="1046"/>
        <v>-</v>
      </c>
      <c r="P114" s="24" t="str">
        <f t="shared" si="1046"/>
        <v>-</v>
      </c>
      <c r="Q114" s="24" t="str">
        <f t="shared" si="1046"/>
        <v>-</v>
      </c>
      <c r="R114" s="24" t="str">
        <f t="shared" si="1046"/>
        <v>-</v>
      </c>
      <c r="S114" s="24" t="str">
        <f t="shared" si="1046"/>
        <v>-</v>
      </c>
      <c r="T114" s="24" t="str">
        <f t="shared" si="1046"/>
        <v>-</v>
      </c>
      <c r="U114" s="24" t="str">
        <f t="shared" si="1046"/>
        <v>-</v>
      </c>
      <c r="V114" s="24" t="str">
        <f t="shared" si="1046"/>
        <v>-</v>
      </c>
      <c r="W114" s="24" t="str">
        <f t="shared" si="1046"/>
        <v>-</v>
      </c>
      <c r="X114" s="25" t="str">
        <f t="shared" si="1046"/>
        <v>-</v>
      </c>
      <c r="Y114" s="24" t="str">
        <f t="shared" si="1046"/>
        <v>-</v>
      </c>
      <c r="Z114" s="24" t="str">
        <f t="shared" si="1046"/>
        <v>-</v>
      </c>
      <c r="AA114" s="24" t="str">
        <f t="shared" si="1046"/>
        <v>-</v>
      </c>
      <c r="AB114" s="24" t="str">
        <f t="shared" si="1046"/>
        <v>-</v>
      </c>
      <c r="AK114" s="26">
        <f t="shared" si="1039"/>
        <v>0</v>
      </c>
      <c r="AO114" s="26">
        <f t="shared" si="1040"/>
        <v>0</v>
      </c>
      <c r="AS114" s="26">
        <f t="shared" si="1041"/>
        <v>0</v>
      </c>
      <c r="AW114" s="26">
        <f t="shared" si="1042"/>
        <v>0</v>
      </c>
      <c r="BA114" s="26"/>
      <c r="BH114" s="67" t="s">
        <v>112</v>
      </c>
    </row>
    <row r="115" spans="4:60" hidden="1" outlineLevel="2" x14ac:dyDescent="0.45">
      <c r="E115" s="66" t="s">
        <v>529</v>
      </c>
      <c r="L115" s="148" t="str">
        <f>Format!$E$10</f>
        <v>百万円</v>
      </c>
      <c r="N115" s="24" t="str">
        <f t="shared" ref="N115:AB115" si="1047">IFERROR(IF(N54="","-",N54),"-")</f>
        <v>-</v>
      </c>
      <c r="O115" s="24" t="str">
        <f t="shared" si="1047"/>
        <v>-</v>
      </c>
      <c r="P115" s="24" t="str">
        <f t="shared" si="1047"/>
        <v>-</v>
      </c>
      <c r="Q115" s="24" t="str">
        <f t="shared" si="1047"/>
        <v>-</v>
      </c>
      <c r="R115" s="24" t="str">
        <f t="shared" si="1047"/>
        <v>-</v>
      </c>
      <c r="S115" s="24" t="str">
        <f t="shared" si="1047"/>
        <v>-</v>
      </c>
      <c r="T115" s="24" t="str">
        <f t="shared" si="1047"/>
        <v>-</v>
      </c>
      <c r="U115" s="24" t="str">
        <f t="shared" si="1047"/>
        <v>-</v>
      </c>
      <c r="V115" s="24" t="str">
        <f t="shared" si="1047"/>
        <v>-</v>
      </c>
      <c r="W115" s="24" t="str">
        <f t="shared" si="1047"/>
        <v>-</v>
      </c>
      <c r="X115" s="25" t="str">
        <f t="shared" si="1047"/>
        <v>-</v>
      </c>
      <c r="Y115" s="24" t="str">
        <f t="shared" si="1047"/>
        <v>-</v>
      </c>
      <c r="Z115" s="24" t="str">
        <f t="shared" si="1047"/>
        <v>-</v>
      </c>
      <c r="AA115" s="24" t="str">
        <f t="shared" si="1047"/>
        <v>-</v>
      </c>
      <c r="AB115" s="24" t="str">
        <f t="shared" si="1047"/>
        <v>-</v>
      </c>
      <c r="AK115" s="26">
        <f t="shared" si="1039"/>
        <v>0</v>
      </c>
      <c r="AO115" s="26">
        <f t="shared" si="1040"/>
        <v>0</v>
      </c>
      <c r="AS115" s="26">
        <f t="shared" si="1041"/>
        <v>0</v>
      </c>
      <c r="AW115" s="26">
        <f t="shared" si="1042"/>
        <v>0</v>
      </c>
      <c r="BA115" s="26"/>
      <c r="BH115" s="67" t="s">
        <v>112</v>
      </c>
    </row>
    <row r="116" spans="4:60" s="5" customFormat="1" hidden="1" outlineLevel="1" x14ac:dyDescent="0.45">
      <c r="D116" s="5" t="s">
        <v>418</v>
      </c>
      <c r="L116" s="150" t="str">
        <f>Format!$E$10</f>
        <v>百万円</v>
      </c>
      <c r="M116" s="16"/>
      <c r="N116" s="33">
        <f t="shared" ref="N116:AE116" si="1048">IFERROR(IF(N55="","-",N55),"-")</f>
        <v>0</v>
      </c>
      <c r="O116" s="33">
        <f t="shared" si="1048"/>
        <v>0</v>
      </c>
      <c r="P116" s="33">
        <f t="shared" si="1048"/>
        <v>0</v>
      </c>
      <c r="Q116" s="33">
        <f t="shared" si="1048"/>
        <v>0</v>
      </c>
      <c r="R116" s="33">
        <f t="shared" si="1048"/>
        <v>0</v>
      </c>
      <c r="S116" s="33">
        <f t="shared" si="1048"/>
        <v>0</v>
      </c>
      <c r="T116" s="33">
        <f t="shared" si="1048"/>
        <v>0</v>
      </c>
      <c r="U116" s="33">
        <f t="shared" si="1048"/>
        <v>0</v>
      </c>
      <c r="V116" s="33">
        <f t="shared" si="1048"/>
        <v>0</v>
      </c>
      <c r="W116" s="33">
        <f t="shared" si="1048"/>
        <v>0</v>
      </c>
      <c r="X116" s="34">
        <f t="shared" si="1048"/>
        <v>0</v>
      </c>
      <c r="Y116" s="33">
        <f t="shared" si="1048"/>
        <v>0</v>
      </c>
      <c r="Z116" s="33">
        <f t="shared" si="1048"/>
        <v>0</v>
      </c>
      <c r="AA116" s="33">
        <f t="shared" si="1048"/>
        <v>0</v>
      </c>
      <c r="AB116" s="33">
        <f t="shared" si="1048"/>
        <v>0</v>
      </c>
      <c r="AC116" s="34">
        <f t="shared" si="1048"/>
        <v>0</v>
      </c>
      <c r="AD116" s="33">
        <f t="shared" si="1048"/>
        <v>0</v>
      </c>
      <c r="AE116" s="33">
        <f t="shared" si="1048"/>
        <v>0</v>
      </c>
      <c r="AF116" s="33"/>
      <c r="AG116" s="34"/>
      <c r="AH116" s="34">
        <f>AH184</f>
        <v>0</v>
      </c>
      <c r="AI116" s="33">
        <f t="shared" ref="AI116:AJ116" si="1049">AI184</f>
        <v>0</v>
      </c>
      <c r="AJ116" s="33">
        <f t="shared" si="1049"/>
        <v>0</v>
      </c>
      <c r="AK116" s="35">
        <f>T55</f>
        <v>0</v>
      </c>
      <c r="AL116" s="34">
        <f>AL184</f>
        <v>0</v>
      </c>
      <c r="AM116" s="33">
        <f t="shared" ref="AM116:AN116" si="1050">AM184</f>
        <v>0</v>
      </c>
      <c r="AN116" s="33">
        <f t="shared" si="1050"/>
        <v>0</v>
      </c>
      <c r="AO116" s="35">
        <f>U55</f>
        <v>0</v>
      </c>
      <c r="AP116" s="34">
        <f>AP184</f>
        <v>0</v>
      </c>
      <c r="AQ116" s="33">
        <f t="shared" ref="AQ116:AR116" si="1051">AQ184</f>
        <v>0</v>
      </c>
      <c r="AR116" s="33">
        <f t="shared" si="1051"/>
        <v>0</v>
      </c>
      <c r="AS116" s="35">
        <f>V55</f>
        <v>0</v>
      </c>
      <c r="AT116" s="34">
        <f t="shared" ref="AT116:AV116" si="1052">AT184</f>
        <v>0</v>
      </c>
      <c r="AU116" s="33">
        <f t="shared" si="1052"/>
        <v>0</v>
      </c>
      <c r="AV116" s="33">
        <f t="shared" si="1052"/>
        <v>0</v>
      </c>
      <c r="AW116" s="35">
        <f>W55</f>
        <v>0</v>
      </c>
      <c r="AX116" s="34"/>
      <c r="AY116" s="33"/>
      <c r="AZ116" s="33"/>
      <c r="BA116" s="33"/>
      <c r="BB116" s="34"/>
      <c r="BC116" s="33"/>
      <c r="BD116" s="33"/>
      <c r="BE116" s="35"/>
      <c r="BF116" s="36"/>
      <c r="BG116" s="36"/>
      <c r="BH116" s="69" t="s">
        <v>112</v>
      </c>
    </row>
    <row r="117" spans="4:60" s="9" customFormat="1" hidden="1" outlineLevel="1" x14ac:dyDescent="0.45">
      <c r="K117" s="9" t="str">
        <f>Format!$E$17</f>
        <v>YoY, %</v>
      </c>
      <c r="L117" s="151" t="s">
        <v>47</v>
      </c>
      <c r="M117" s="8"/>
      <c r="N117" s="37" t="str">
        <f>IFERROR((N116-M116)/M116*100,"-")</f>
        <v>-</v>
      </c>
      <c r="O117" s="37" t="str">
        <f>IFERROR((O116-N116)/N116*100,"-")</f>
        <v>-</v>
      </c>
      <c r="P117" s="37" t="str">
        <f t="shared" ref="P117" si="1053">IFERROR((P116-O116)/O116*100,"-")</f>
        <v>-</v>
      </c>
      <c r="Q117" s="37" t="str">
        <f t="shared" ref="Q117" si="1054">IFERROR((Q116-P116)/P116*100,"-")</f>
        <v>-</v>
      </c>
      <c r="R117" s="37" t="str">
        <f t="shared" ref="R117" si="1055">IFERROR((R116-Q116)/Q116*100,"-")</f>
        <v>-</v>
      </c>
      <c r="S117" s="37" t="str">
        <f t="shared" ref="S117" si="1056">IFERROR((S116-R116)/R116*100,"-")</f>
        <v>-</v>
      </c>
      <c r="T117" s="37" t="str">
        <f t="shared" ref="T117" si="1057">IFERROR((T116-S116)/S116*100,"-")</f>
        <v>-</v>
      </c>
      <c r="U117" s="37" t="str">
        <f t="shared" ref="U117" si="1058">IFERROR((U116-T116)/T116*100,"-")</f>
        <v>-</v>
      </c>
      <c r="V117" s="37" t="str">
        <f t="shared" ref="V117" si="1059">IFERROR((V116-U116)/U116*100,"-")</f>
        <v>-</v>
      </c>
      <c r="W117" s="37" t="str">
        <f t="shared" ref="W117" si="1060">IFERROR((W116-V116)/V116*100,"-")</f>
        <v>-</v>
      </c>
      <c r="X117" s="38" t="str">
        <f t="shared" ref="X117" si="1061">IFERROR((X116-W116)/W116*100,"-")</f>
        <v>-</v>
      </c>
      <c r="Y117" s="37" t="str">
        <f t="shared" ref="Y117" si="1062">IFERROR((Y116-X116)/X116*100,"-")</f>
        <v>-</v>
      </c>
      <c r="Z117" s="37" t="str">
        <f t="shared" ref="Z117" si="1063">IFERROR((Z116-Y116)/Y116*100,"-")</f>
        <v>-</v>
      </c>
      <c r="AA117" s="37" t="str">
        <f t="shared" ref="AA117" si="1064">IFERROR((AA116-Z116)/Z116*100,"-")</f>
        <v>-</v>
      </c>
      <c r="AB117" s="37" t="str">
        <f t="shared" ref="AB117" si="1065">IFERROR((AB116-AA116)/AA116*100,"-")</f>
        <v>-</v>
      </c>
      <c r="AC117" s="38" t="str">
        <f>IFERROR((AC116-W116)/W116*100,"-")</f>
        <v>-</v>
      </c>
      <c r="AD117" s="37" t="str">
        <f t="shared" ref="AD117" si="1066">IFERROR((AD116-X116)/X116*100,"-")</f>
        <v>-</v>
      </c>
      <c r="AE117" s="37" t="str">
        <f t="shared" ref="AE117" si="1067">IFERROR((AE116-Y116)/Y116*100,"-")</f>
        <v>-</v>
      </c>
      <c r="AF117" s="37"/>
      <c r="AG117" s="38"/>
      <c r="AH117" s="38" t="str">
        <f t="shared" ref="AH117" si="1068">IFERROR((AH116-AD116)/AD116*100,"-")</f>
        <v>-</v>
      </c>
      <c r="AI117" s="37" t="str">
        <f t="shared" ref="AI117" si="1069">IFERROR((AI116-AE116)/AE116*100,"-")</f>
        <v>-</v>
      </c>
      <c r="AJ117" s="37" t="str">
        <f t="shared" ref="AJ117" si="1070">IFERROR((AJ116-AF116)/AF116*100,"-")</f>
        <v>-</v>
      </c>
      <c r="AK117" s="39" t="str">
        <f t="shared" ref="AK117" si="1071">IFERROR((AK116-AG116)/AG116*100,"-")</f>
        <v>-</v>
      </c>
      <c r="AL117" s="38" t="str">
        <f t="shared" ref="AL117" si="1072">IFERROR((AL116-AH116)/AH116*100,"-")</f>
        <v>-</v>
      </c>
      <c r="AM117" s="37" t="str">
        <f t="shared" ref="AM117" si="1073">IFERROR((AM116-AI116)/AI116*100,"-")</f>
        <v>-</v>
      </c>
      <c r="AN117" s="37" t="str">
        <f t="shared" ref="AN117" si="1074">IFERROR((AN116-AJ116)/AJ116*100,"-")</f>
        <v>-</v>
      </c>
      <c r="AO117" s="39" t="str">
        <f t="shared" ref="AO117" si="1075">IFERROR((AO116-AK116)/AK116*100,"-")</f>
        <v>-</v>
      </c>
      <c r="AP117" s="38" t="str">
        <f t="shared" ref="AP117" si="1076">IFERROR((AP116-AL116)/AL116*100,"-")</f>
        <v>-</v>
      </c>
      <c r="AQ117" s="37" t="str">
        <f t="shared" ref="AQ117" si="1077">IFERROR((AQ116-AM116)/AM116*100,"-")</f>
        <v>-</v>
      </c>
      <c r="AR117" s="37" t="str">
        <f t="shared" ref="AR117" si="1078">IFERROR((AR116-AN116)/AN116*100,"-")</f>
        <v>-</v>
      </c>
      <c r="AS117" s="39" t="str">
        <f t="shared" ref="AS117" si="1079">IFERROR((AS116-AO116)/AO116*100,"-")</f>
        <v>-</v>
      </c>
      <c r="AT117" s="38" t="str">
        <f t="shared" ref="AT117" si="1080">IFERROR((AT116-AP116)/AP116*100,"-")</f>
        <v>-</v>
      </c>
      <c r="AU117" s="37" t="str">
        <f t="shared" ref="AU117" si="1081">IFERROR((AU116-AQ116)/AQ116*100,"-")</f>
        <v>-</v>
      </c>
      <c r="AV117" s="37" t="str">
        <f t="shared" ref="AV117" si="1082">IFERROR((AV116-AR116)/AR116*100,"-")</f>
        <v>-</v>
      </c>
      <c r="AW117" s="39" t="str">
        <f t="shared" ref="AW117" si="1083">IFERROR((AW116-AS116)/AS116*100,"-")</f>
        <v>-</v>
      </c>
      <c r="AX117" s="38" t="str">
        <f t="shared" ref="AX117" si="1084">IFERROR((AX116-AT116)/AT116*100,"-")</f>
        <v>-</v>
      </c>
      <c r="AY117" s="37" t="str">
        <f t="shared" ref="AY117" si="1085">IFERROR((AY116-AU116)/AU116*100,"-")</f>
        <v>-</v>
      </c>
      <c r="AZ117" s="37" t="str">
        <f t="shared" ref="AZ117" si="1086">IFERROR((AZ116-AV116)/AV116*100,"-")</f>
        <v>-</v>
      </c>
      <c r="BA117" s="39" t="str">
        <f t="shared" ref="BA117" si="1087">IFERROR((BA116-AW116)/AW116*100,"-")</f>
        <v>-</v>
      </c>
      <c r="BB117" s="38" t="str">
        <f t="shared" ref="BB117" si="1088">IFERROR((BB116-AX116)/AX116*100,"-")</f>
        <v>-</v>
      </c>
      <c r="BC117" s="37" t="str">
        <f t="shared" ref="BC117" si="1089">IFERROR((BC116-AY116)/AY116*100,"-")</f>
        <v>-</v>
      </c>
      <c r="BD117" s="37" t="str">
        <f t="shared" ref="BD117" si="1090">IFERROR((BD116-AZ116)/AZ116*100,"-")</f>
        <v>-</v>
      </c>
      <c r="BE117" s="39" t="str">
        <f t="shared" ref="BE117" si="1091">IFERROR((BE116-BA116)/BA116*100,"-")</f>
        <v>-</v>
      </c>
      <c r="BF117" s="40"/>
      <c r="BG117" s="40"/>
      <c r="BH117" s="110" t="s">
        <v>112</v>
      </c>
    </row>
    <row r="118" spans="4:60" s="9" customFormat="1" hidden="1" outlineLevel="1" x14ac:dyDescent="0.45">
      <c r="K118" s="9" t="str">
        <f>Format!$E$18</f>
        <v>% of sales</v>
      </c>
      <c r="L118" s="151" t="s">
        <v>47</v>
      </c>
      <c r="M118" s="8"/>
      <c r="N118" s="37" t="str">
        <f t="shared" ref="N118:AC118" si="1092">IFERROR(IF(N116="","-",N116/N$71*100),"-")</f>
        <v>-</v>
      </c>
      <c r="O118" s="37" t="str">
        <f t="shared" si="1092"/>
        <v>-</v>
      </c>
      <c r="P118" s="37" t="str">
        <f t="shared" si="1092"/>
        <v>-</v>
      </c>
      <c r="Q118" s="37" t="str">
        <f t="shared" si="1092"/>
        <v>-</v>
      </c>
      <c r="R118" s="37" t="str">
        <f t="shared" si="1092"/>
        <v>-</v>
      </c>
      <c r="S118" s="37" t="str">
        <f t="shared" si="1092"/>
        <v>-</v>
      </c>
      <c r="T118" s="37" t="str">
        <f t="shared" si="1092"/>
        <v>-</v>
      </c>
      <c r="U118" s="37" t="str">
        <f t="shared" si="1092"/>
        <v>-</v>
      </c>
      <c r="V118" s="37" t="str">
        <f t="shared" si="1092"/>
        <v>-</v>
      </c>
      <c r="W118" s="37" t="str">
        <f t="shared" si="1092"/>
        <v>-</v>
      </c>
      <c r="X118" s="38" t="str">
        <f t="shared" si="1092"/>
        <v>-</v>
      </c>
      <c r="Y118" s="37" t="str">
        <f t="shared" si="1092"/>
        <v>-</v>
      </c>
      <c r="Z118" s="37" t="str">
        <f t="shared" si="1092"/>
        <v>-</v>
      </c>
      <c r="AA118" s="37" t="str">
        <f t="shared" si="1092"/>
        <v>-</v>
      </c>
      <c r="AB118" s="37" t="str">
        <f t="shared" si="1092"/>
        <v>-</v>
      </c>
      <c r="AC118" s="38" t="str">
        <f t="shared" si="1092"/>
        <v>-</v>
      </c>
      <c r="AD118" s="37" t="str">
        <f t="shared" ref="AD118:AE118" si="1093">IFERROR(IF(AD116="","-",AD116/AD$71*100),"-")</f>
        <v>-</v>
      </c>
      <c r="AE118" s="37" t="str">
        <f t="shared" si="1093"/>
        <v>-</v>
      </c>
      <c r="AF118" s="37"/>
      <c r="AG118" s="38"/>
      <c r="AH118" s="38" t="str">
        <f t="shared" ref="AH118:AK118" si="1094">IFERROR(IF(AH116="","-",AH116/AH$71*100),"-")</f>
        <v>-</v>
      </c>
      <c r="AI118" s="37" t="str">
        <f t="shared" si="1094"/>
        <v>-</v>
      </c>
      <c r="AJ118" s="37" t="str">
        <f t="shared" si="1094"/>
        <v>-</v>
      </c>
      <c r="AK118" s="39" t="str">
        <f t="shared" si="1094"/>
        <v>-</v>
      </c>
      <c r="AL118" s="38" t="str">
        <f t="shared" ref="AL118:AO118" si="1095">IFERROR(IF(AL116="","-",AL116/AL$71*100),"-")</f>
        <v>-</v>
      </c>
      <c r="AM118" s="37" t="str">
        <f t="shared" si="1095"/>
        <v>-</v>
      </c>
      <c r="AN118" s="37" t="str">
        <f t="shared" si="1095"/>
        <v>-</v>
      </c>
      <c r="AO118" s="39" t="str">
        <f t="shared" si="1095"/>
        <v>-</v>
      </c>
      <c r="AP118" s="38" t="str">
        <f t="shared" ref="AP118:BE118" si="1096">IFERROR(IF(AP116="","-",AP116/AP$71*100),"-")</f>
        <v>-</v>
      </c>
      <c r="AQ118" s="37" t="str">
        <f t="shared" si="1096"/>
        <v>-</v>
      </c>
      <c r="AR118" s="37" t="str">
        <f t="shared" si="1096"/>
        <v>-</v>
      </c>
      <c r="AS118" s="39" t="str">
        <f t="shared" si="1096"/>
        <v>-</v>
      </c>
      <c r="AT118" s="38" t="str">
        <f t="shared" si="1096"/>
        <v>-</v>
      </c>
      <c r="AU118" s="37" t="str">
        <f t="shared" si="1096"/>
        <v>-</v>
      </c>
      <c r="AV118" s="37" t="str">
        <f t="shared" si="1096"/>
        <v>-</v>
      </c>
      <c r="AW118" s="39" t="str">
        <f t="shared" si="1096"/>
        <v>-</v>
      </c>
      <c r="AX118" s="38" t="str">
        <f t="shared" si="1096"/>
        <v>-</v>
      </c>
      <c r="AY118" s="37" t="str">
        <f t="shared" si="1096"/>
        <v>-</v>
      </c>
      <c r="AZ118" s="37" t="str">
        <f t="shared" si="1096"/>
        <v>-</v>
      </c>
      <c r="BA118" s="39" t="str">
        <f t="shared" si="1096"/>
        <v>-</v>
      </c>
      <c r="BB118" s="38" t="str">
        <f t="shared" si="1096"/>
        <v>-</v>
      </c>
      <c r="BC118" s="37" t="str">
        <f t="shared" si="1096"/>
        <v>-</v>
      </c>
      <c r="BD118" s="37" t="str">
        <f t="shared" si="1096"/>
        <v>-</v>
      </c>
      <c r="BE118" s="39" t="str">
        <f t="shared" si="1096"/>
        <v>-</v>
      </c>
      <c r="BF118" s="40"/>
      <c r="BG118" s="40"/>
      <c r="BH118" s="110" t="s">
        <v>112</v>
      </c>
    </row>
    <row r="119" spans="4:60" s="11" customFormat="1" hidden="1" outlineLevel="1" x14ac:dyDescent="0.45">
      <c r="E119" s="11" t="s">
        <v>544</v>
      </c>
      <c r="L119" s="152" t="str">
        <f>Format!$E$10</f>
        <v>百万円</v>
      </c>
      <c r="M119" s="17"/>
      <c r="N119" s="53" t="str">
        <f t="shared" ref="N119:AB119" si="1097">IFERROR(IF(N58="","-",N58),"-")</f>
        <v>-</v>
      </c>
      <c r="O119" s="53" t="str">
        <f t="shared" si="1097"/>
        <v>-</v>
      </c>
      <c r="P119" s="53" t="str">
        <f t="shared" si="1097"/>
        <v>-</v>
      </c>
      <c r="Q119" s="53" t="str">
        <f t="shared" si="1097"/>
        <v>-</v>
      </c>
      <c r="R119" s="53" t="str">
        <f t="shared" si="1097"/>
        <v>-</v>
      </c>
      <c r="S119" s="53" t="str">
        <f t="shared" si="1097"/>
        <v>-</v>
      </c>
      <c r="T119" s="53" t="str">
        <f t="shared" si="1097"/>
        <v>-</v>
      </c>
      <c r="U119" s="53" t="str">
        <f t="shared" si="1097"/>
        <v>-</v>
      </c>
      <c r="V119" s="53" t="str">
        <f t="shared" si="1097"/>
        <v>-</v>
      </c>
      <c r="W119" s="53" t="str">
        <f t="shared" si="1097"/>
        <v>-</v>
      </c>
      <c r="X119" s="54" t="str">
        <f t="shared" si="1097"/>
        <v>-</v>
      </c>
      <c r="Y119" s="53" t="str">
        <f t="shared" si="1097"/>
        <v>-</v>
      </c>
      <c r="Z119" s="53" t="str">
        <f t="shared" si="1097"/>
        <v>-</v>
      </c>
      <c r="AA119" s="53" t="str">
        <f t="shared" si="1097"/>
        <v>-</v>
      </c>
      <c r="AB119" s="53" t="str">
        <f t="shared" si="1097"/>
        <v>-</v>
      </c>
      <c r="AC119" s="54"/>
      <c r="AD119" s="53"/>
      <c r="AE119" s="53"/>
      <c r="AF119" s="53"/>
      <c r="AG119" s="54"/>
      <c r="AH119" s="54"/>
      <c r="AI119" s="53"/>
      <c r="AJ119" s="53"/>
      <c r="AK119" s="55">
        <f>T58</f>
        <v>0</v>
      </c>
      <c r="AL119" s="54"/>
      <c r="AM119" s="53"/>
      <c r="AN119" s="53"/>
      <c r="AO119" s="55">
        <f>U58</f>
        <v>0</v>
      </c>
      <c r="AP119" s="54"/>
      <c r="AQ119" s="53"/>
      <c r="AR119" s="53"/>
      <c r="AS119" s="55">
        <f>V58</f>
        <v>0</v>
      </c>
      <c r="AT119" s="54"/>
      <c r="AU119" s="53"/>
      <c r="AV119" s="53"/>
      <c r="AW119" s="55">
        <f>W58</f>
        <v>0</v>
      </c>
      <c r="AX119" s="54"/>
      <c r="AY119" s="53"/>
      <c r="AZ119" s="53"/>
      <c r="BA119" s="53"/>
      <c r="BB119" s="54"/>
      <c r="BC119" s="53"/>
      <c r="BD119" s="53"/>
      <c r="BE119" s="55"/>
      <c r="BF119" s="56"/>
      <c r="BG119" s="56"/>
      <c r="BH119" s="70" t="s">
        <v>112</v>
      </c>
    </row>
    <row r="120" spans="4:60" s="9" customFormat="1" hidden="1" outlineLevel="1" x14ac:dyDescent="0.45">
      <c r="K120" s="9" t="str">
        <f>Format!$E$18</f>
        <v>% of sales</v>
      </c>
      <c r="L120" s="151" t="s">
        <v>47</v>
      </c>
      <c r="M120" s="8"/>
      <c r="N120" s="37" t="str">
        <f t="shared" ref="N120:AE120" si="1098">IFERROR(IF(N119="","-",N119/N73*100),"-")</f>
        <v>-</v>
      </c>
      <c r="O120" s="37" t="str">
        <f t="shared" si="1098"/>
        <v>-</v>
      </c>
      <c r="P120" s="37" t="str">
        <f t="shared" si="1098"/>
        <v>-</v>
      </c>
      <c r="Q120" s="37" t="str">
        <f t="shared" si="1098"/>
        <v>-</v>
      </c>
      <c r="R120" s="37" t="str">
        <f t="shared" si="1098"/>
        <v>-</v>
      </c>
      <c r="S120" s="37" t="str">
        <f t="shared" si="1098"/>
        <v>-</v>
      </c>
      <c r="T120" s="37" t="str">
        <f t="shared" si="1098"/>
        <v>-</v>
      </c>
      <c r="U120" s="37" t="str">
        <f t="shared" si="1098"/>
        <v>-</v>
      </c>
      <c r="V120" s="37" t="str">
        <f t="shared" si="1098"/>
        <v>-</v>
      </c>
      <c r="W120" s="37" t="str">
        <f t="shared" si="1098"/>
        <v>-</v>
      </c>
      <c r="X120" s="38" t="str">
        <f t="shared" si="1098"/>
        <v>-</v>
      </c>
      <c r="Y120" s="37" t="str">
        <f t="shared" si="1098"/>
        <v>-</v>
      </c>
      <c r="Z120" s="37" t="str">
        <f t="shared" si="1098"/>
        <v>-</v>
      </c>
      <c r="AA120" s="37" t="str">
        <f t="shared" si="1098"/>
        <v>-</v>
      </c>
      <c r="AB120" s="37" t="str">
        <f t="shared" si="1098"/>
        <v>-</v>
      </c>
      <c r="AC120" s="38" t="str">
        <f t="shared" si="1098"/>
        <v>-</v>
      </c>
      <c r="AD120" s="37" t="str">
        <f t="shared" si="1098"/>
        <v>-</v>
      </c>
      <c r="AE120" s="37" t="str">
        <f t="shared" si="1098"/>
        <v>-</v>
      </c>
      <c r="AF120" s="37"/>
      <c r="AG120" s="38"/>
      <c r="AH120" s="38" t="str">
        <f t="shared" ref="AH120:BE120" si="1099">IFERROR(IF(AH119="","-",AH119/AH73*100),"-")</f>
        <v>-</v>
      </c>
      <c r="AI120" s="37" t="str">
        <f t="shared" si="1099"/>
        <v>-</v>
      </c>
      <c r="AJ120" s="37" t="str">
        <f t="shared" si="1099"/>
        <v>-</v>
      </c>
      <c r="AK120" s="39" t="str">
        <f t="shared" si="1099"/>
        <v>-</v>
      </c>
      <c r="AL120" s="38" t="str">
        <f t="shared" si="1099"/>
        <v>-</v>
      </c>
      <c r="AM120" s="37" t="str">
        <f t="shared" si="1099"/>
        <v>-</v>
      </c>
      <c r="AN120" s="37" t="str">
        <f t="shared" si="1099"/>
        <v>-</v>
      </c>
      <c r="AO120" s="39" t="str">
        <f t="shared" si="1099"/>
        <v>-</v>
      </c>
      <c r="AP120" s="38" t="str">
        <f t="shared" si="1099"/>
        <v>-</v>
      </c>
      <c r="AQ120" s="37" t="str">
        <f t="shared" si="1099"/>
        <v>-</v>
      </c>
      <c r="AR120" s="37" t="str">
        <f t="shared" si="1099"/>
        <v>-</v>
      </c>
      <c r="AS120" s="39" t="str">
        <f t="shared" si="1099"/>
        <v>-</v>
      </c>
      <c r="AT120" s="38" t="str">
        <f t="shared" si="1099"/>
        <v>-</v>
      </c>
      <c r="AU120" s="37" t="str">
        <f t="shared" si="1099"/>
        <v>-</v>
      </c>
      <c r="AV120" s="37" t="str">
        <f t="shared" si="1099"/>
        <v>-</v>
      </c>
      <c r="AW120" s="39" t="str">
        <f t="shared" si="1099"/>
        <v>-</v>
      </c>
      <c r="AX120" s="38" t="str">
        <f t="shared" si="1099"/>
        <v>-</v>
      </c>
      <c r="AY120" s="37" t="str">
        <f t="shared" si="1099"/>
        <v>-</v>
      </c>
      <c r="AZ120" s="37" t="str">
        <f t="shared" si="1099"/>
        <v>-</v>
      </c>
      <c r="BA120" s="39" t="str">
        <f t="shared" si="1099"/>
        <v>-</v>
      </c>
      <c r="BB120" s="38" t="str">
        <f t="shared" si="1099"/>
        <v>-</v>
      </c>
      <c r="BC120" s="37" t="str">
        <f t="shared" si="1099"/>
        <v>-</v>
      </c>
      <c r="BD120" s="37" t="str">
        <f t="shared" si="1099"/>
        <v>-</v>
      </c>
      <c r="BE120" s="39" t="str">
        <f t="shared" si="1099"/>
        <v>-</v>
      </c>
      <c r="BF120" s="40"/>
      <c r="BG120" s="40"/>
      <c r="BH120" s="110" t="s">
        <v>112</v>
      </c>
    </row>
    <row r="121" spans="4:60" s="11" customFormat="1" hidden="1" outlineLevel="1" x14ac:dyDescent="0.45">
      <c r="E121" s="11" t="s">
        <v>545</v>
      </c>
      <c r="L121" s="152" t="str">
        <f>Format!$E$10</f>
        <v>百万円</v>
      </c>
      <c r="M121" s="17"/>
      <c r="N121" s="53" t="str">
        <f t="shared" ref="N121:AB121" si="1100">IFERROR(IF(N60="","-",N60),"-")</f>
        <v>-</v>
      </c>
      <c r="O121" s="53" t="str">
        <f t="shared" si="1100"/>
        <v>-</v>
      </c>
      <c r="P121" s="53" t="str">
        <f t="shared" si="1100"/>
        <v>-</v>
      </c>
      <c r="Q121" s="53" t="str">
        <f t="shared" si="1100"/>
        <v>-</v>
      </c>
      <c r="R121" s="53" t="str">
        <f t="shared" si="1100"/>
        <v>-</v>
      </c>
      <c r="S121" s="53" t="str">
        <f t="shared" si="1100"/>
        <v>-</v>
      </c>
      <c r="T121" s="53" t="str">
        <f t="shared" si="1100"/>
        <v>-</v>
      </c>
      <c r="U121" s="53" t="str">
        <f t="shared" si="1100"/>
        <v>-</v>
      </c>
      <c r="V121" s="53" t="str">
        <f t="shared" si="1100"/>
        <v>-</v>
      </c>
      <c r="W121" s="53" t="str">
        <f t="shared" si="1100"/>
        <v>-</v>
      </c>
      <c r="X121" s="54" t="str">
        <f t="shared" si="1100"/>
        <v>-</v>
      </c>
      <c r="Y121" s="53" t="str">
        <f t="shared" si="1100"/>
        <v>-</v>
      </c>
      <c r="Z121" s="53" t="str">
        <f t="shared" si="1100"/>
        <v>-</v>
      </c>
      <c r="AA121" s="53" t="str">
        <f t="shared" si="1100"/>
        <v>-</v>
      </c>
      <c r="AB121" s="53" t="str">
        <f t="shared" si="1100"/>
        <v>-</v>
      </c>
      <c r="AC121" s="54"/>
      <c r="AD121" s="53"/>
      <c r="AE121" s="53"/>
      <c r="AF121" s="53"/>
      <c r="AG121" s="54"/>
      <c r="AH121" s="54"/>
      <c r="AI121" s="53"/>
      <c r="AJ121" s="53"/>
      <c r="AK121" s="55">
        <f>T60</f>
        <v>0</v>
      </c>
      <c r="AL121" s="54"/>
      <c r="AM121" s="53"/>
      <c r="AN121" s="53"/>
      <c r="AO121" s="55">
        <f>U60</f>
        <v>0</v>
      </c>
      <c r="AP121" s="54"/>
      <c r="AQ121" s="53"/>
      <c r="AR121" s="53"/>
      <c r="AS121" s="55">
        <f>V60</f>
        <v>0</v>
      </c>
      <c r="AT121" s="54"/>
      <c r="AU121" s="53"/>
      <c r="AV121" s="53"/>
      <c r="AW121" s="55">
        <f>W60</f>
        <v>0</v>
      </c>
      <c r="AX121" s="54"/>
      <c r="AY121" s="53"/>
      <c r="AZ121" s="53"/>
      <c r="BA121" s="53"/>
      <c r="BB121" s="54"/>
      <c r="BC121" s="53"/>
      <c r="BD121" s="53"/>
      <c r="BE121" s="55"/>
      <c r="BF121" s="56"/>
      <c r="BG121" s="56"/>
      <c r="BH121" s="70" t="s">
        <v>112</v>
      </c>
    </row>
    <row r="122" spans="4:60" s="9" customFormat="1" hidden="1" outlineLevel="1" x14ac:dyDescent="0.45">
      <c r="K122" s="9" t="str">
        <f>Format!$E$18</f>
        <v>% of sales</v>
      </c>
      <c r="L122" s="151" t="s">
        <v>47</v>
      </c>
      <c r="M122" s="8"/>
      <c r="N122" s="37" t="str">
        <f t="shared" ref="N122:AE122" si="1101">IFERROR(IF(N121="","-",N121/N81*100),"-")</f>
        <v>-</v>
      </c>
      <c r="O122" s="37" t="str">
        <f t="shared" si="1101"/>
        <v>-</v>
      </c>
      <c r="P122" s="37" t="str">
        <f t="shared" si="1101"/>
        <v>-</v>
      </c>
      <c r="Q122" s="37" t="str">
        <f t="shared" si="1101"/>
        <v>-</v>
      </c>
      <c r="R122" s="37" t="str">
        <f t="shared" si="1101"/>
        <v>-</v>
      </c>
      <c r="S122" s="37" t="str">
        <f t="shared" si="1101"/>
        <v>-</v>
      </c>
      <c r="T122" s="37" t="str">
        <f t="shared" si="1101"/>
        <v>-</v>
      </c>
      <c r="U122" s="37" t="str">
        <f t="shared" si="1101"/>
        <v>-</v>
      </c>
      <c r="V122" s="37" t="str">
        <f t="shared" si="1101"/>
        <v>-</v>
      </c>
      <c r="W122" s="37" t="str">
        <f t="shared" si="1101"/>
        <v>-</v>
      </c>
      <c r="X122" s="38" t="str">
        <f t="shared" si="1101"/>
        <v>-</v>
      </c>
      <c r="Y122" s="37" t="str">
        <f t="shared" si="1101"/>
        <v>-</v>
      </c>
      <c r="Z122" s="37" t="str">
        <f t="shared" si="1101"/>
        <v>-</v>
      </c>
      <c r="AA122" s="37" t="str">
        <f t="shared" si="1101"/>
        <v>-</v>
      </c>
      <c r="AB122" s="37" t="str">
        <f t="shared" si="1101"/>
        <v>-</v>
      </c>
      <c r="AC122" s="38" t="str">
        <f t="shared" si="1101"/>
        <v>-</v>
      </c>
      <c r="AD122" s="37" t="str">
        <f t="shared" si="1101"/>
        <v>-</v>
      </c>
      <c r="AE122" s="37" t="str">
        <f t="shared" si="1101"/>
        <v>-</v>
      </c>
      <c r="AF122" s="37"/>
      <c r="AG122" s="38"/>
      <c r="AH122" s="38" t="str">
        <f t="shared" ref="AH122:BE122" si="1102">IFERROR(IF(AH121="","-",AH121/AH81*100),"-")</f>
        <v>-</v>
      </c>
      <c r="AI122" s="37" t="str">
        <f t="shared" si="1102"/>
        <v>-</v>
      </c>
      <c r="AJ122" s="37" t="str">
        <f t="shared" si="1102"/>
        <v>-</v>
      </c>
      <c r="AK122" s="39" t="str">
        <f t="shared" si="1102"/>
        <v>-</v>
      </c>
      <c r="AL122" s="38" t="str">
        <f t="shared" si="1102"/>
        <v>-</v>
      </c>
      <c r="AM122" s="37" t="str">
        <f t="shared" si="1102"/>
        <v>-</v>
      </c>
      <c r="AN122" s="37" t="str">
        <f t="shared" si="1102"/>
        <v>-</v>
      </c>
      <c r="AO122" s="39" t="str">
        <f t="shared" si="1102"/>
        <v>-</v>
      </c>
      <c r="AP122" s="38" t="str">
        <f t="shared" si="1102"/>
        <v>-</v>
      </c>
      <c r="AQ122" s="37" t="str">
        <f t="shared" si="1102"/>
        <v>-</v>
      </c>
      <c r="AR122" s="37" t="str">
        <f t="shared" si="1102"/>
        <v>-</v>
      </c>
      <c r="AS122" s="39" t="str">
        <f t="shared" si="1102"/>
        <v>-</v>
      </c>
      <c r="AT122" s="38" t="str">
        <f t="shared" si="1102"/>
        <v>-</v>
      </c>
      <c r="AU122" s="37" t="str">
        <f t="shared" si="1102"/>
        <v>-</v>
      </c>
      <c r="AV122" s="37" t="str">
        <f t="shared" si="1102"/>
        <v>-</v>
      </c>
      <c r="AW122" s="39" t="str">
        <f t="shared" si="1102"/>
        <v>-</v>
      </c>
      <c r="AX122" s="38" t="str">
        <f t="shared" si="1102"/>
        <v>-</v>
      </c>
      <c r="AY122" s="37" t="str">
        <f t="shared" si="1102"/>
        <v>-</v>
      </c>
      <c r="AZ122" s="37" t="str">
        <f t="shared" si="1102"/>
        <v>-</v>
      </c>
      <c r="BA122" s="39" t="str">
        <f t="shared" si="1102"/>
        <v>-</v>
      </c>
      <c r="BB122" s="38" t="str">
        <f t="shared" si="1102"/>
        <v>-</v>
      </c>
      <c r="BC122" s="37" t="str">
        <f t="shared" si="1102"/>
        <v>-</v>
      </c>
      <c r="BD122" s="37" t="str">
        <f t="shared" si="1102"/>
        <v>-</v>
      </c>
      <c r="BE122" s="39" t="str">
        <f t="shared" si="1102"/>
        <v>-</v>
      </c>
      <c r="BF122" s="40"/>
      <c r="BG122" s="40"/>
      <c r="BH122" s="110" t="s">
        <v>112</v>
      </c>
    </row>
    <row r="123" spans="4:60" s="11" customFormat="1" hidden="1" outlineLevel="1" x14ac:dyDescent="0.45">
      <c r="E123" s="11" t="s">
        <v>197</v>
      </c>
      <c r="L123" s="152" t="str">
        <f>Format!$E$10</f>
        <v>百万円</v>
      </c>
      <c r="M123" s="17"/>
      <c r="N123" s="53" t="str">
        <f t="shared" ref="N123:AB123" si="1103">IFERROR(IF(N62="","-",N62),"-")</f>
        <v>-</v>
      </c>
      <c r="O123" s="53" t="str">
        <f t="shared" si="1103"/>
        <v>-</v>
      </c>
      <c r="P123" s="53" t="str">
        <f t="shared" si="1103"/>
        <v>-</v>
      </c>
      <c r="Q123" s="53" t="str">
        <f t="shared" si="1103"/>
        <v>-</v>
      </c>
      <c r="R123" s="53" t="str">
        <f t="shared" si="1103"/>
        <v>-</v>
      </c>
      <c r="S123" s="53" t="str">
        <f t="shared" si="1103"/>
        <v>-</v>
      </c>
      <c r="T123" s="53" t="str">
        <f t="shared" si="1103"/>
        <v>-</v>
      </c>
      <c r="U123" s="53" t="str">
        <f t="shared" si="1103"/>
        <v>-</v>
      </c>
      <c r="V123" s="53" t="str">
        <f t="shared" si="1103"/>
        <v>-</v>
      </c>
      <c r="W123" s="53" t="str">
        <f t="shared" si="1103"/>
        <v>-</v>
      </c>
      <c r="X123" s="54" t="str">
        <f t="shared" si="1103"/>
        <v>-</v>
      </c>
      <c r="Y123" s="53" t="str">
        <f t="shared" si="1103"/>
        <v>-</v>
      </c>
      <c r="Z123" s="53" t="str">
        <f t="shared" si="1103"/>
        <v>-</v>
      </c>
      <c r="AA123" s="53" t="str">
        <f t="shared" si="1103"/>
        <v>-</v>
      </c>
      <c r="AB123" s="53" t="str">
        <f t="shared" si="1103"/>
        <v>-</v>
      </c>
      <c r="AC123" s="54"/>
      <c r="AD123" s="53"/>
      <c r="AE123" s="53"/>
      <c r="AF123" s="53"/>
      <c r="AG123" s="54"/>
      <c r="AH123" s="54"/>
      <c r="AI123" s="53"/>
      <c r="AJ123" s="53"/>
      <c r="AK123" s="55">
        <f>T62</f>
        <v>0</v>
      </c>
      <c r="AL123" s="54"/>
      <c r="AM123" s="53"/>
      <c r="AN123" s="53"/>
      <c r="AO123" s="55">
        <f>U62</f>
        <v>0</v>
      </c>
      <c r="AP123" s="54"/>
      <c r="AQ123" s="53"/>
      <c r="AR123" s="53"/>
      <c r="AS123" s="55">
        <f>V62</f>
        <v>0</v>
      </c>
      <c r="AT123" s="54"/>
      <c r="AU123" s="53"/>
      <c r="AV123" s="53"/>
      <c r="AW123" s="55">
        <f>W62</f>
        <v>0</v>
      </c>
      <c r="AX123" s="54"/>
      <c r="AY123" s="53"/>
      <c r="AZ123" s="53"/>
      <c r="BA123" s="53"/>
      <c r="BB123" s="54"/>
      <c r="BC123" s="53"/>
      <c r="BD123" s="53"/>
      <c r="BE123" s="55"/>
      <c r="BF123" s="56"/>
      <c r="BG123" s="56"/>
      <c r="BH123" s="70" t="s">
        <v>112</v>
      </c>
    </row>
    <row r="124" spans="4:60" hidden="1" outlineLevel="1" x14ac:dyDescent="0.45">
      <c r="BH124" s="67" t="s">
        <v>112</v>
      </c>
    </row>
    <row r="125" spans="4:60" s="21" customFormat="1" ht="4.95" hidden="1" customHeight="1" outlineLevel="1" thickBot="1" x14ac:dyDescent="0.5">
      <c r="L125" s="153"/>
      <c r="M125" s="23"/>
      <c r="N125" s="41"/>
      <c r="O125" s="41"/>
      <c r="P125" s="41"/>
      <c r="Q125" s="41"/>
      <c r="R125" s="41"/>
      <c r="S125" s="41"/>
      <c r="T125" s="41"/>
      <c r="U125" s="41"/>
      <c r="V125" s="41"/>
      <c r="W125" s="41"/>
      <c r="X125" s="42"/>
      <c r="Y125" s="41"/>
      <c r="Z125" s="41"/>
      <c r="AA125" s="41"/>
      <c r="AB125" s="41"/>
      <c r="AC125" s="42"/>
      <c r="AD125" s="41"/>
      <c r="AE125" s="41"/>
      <c r="AF125" s="41"/>
      <c r="AG125" s="42"/>
      <c r="AH125" s="42"/>
      <c r="AI125" s="41"/>
      <c r="AJ125" s="41"/>
      <c r="AK125" s="43"/>
      <c r="AL125" s="42"/>
      <c r="AM125" s="41"/>
      <c r="AN125" s="41"/>
      <c r="AO125" s="43"/>
      <c r="AP125" s="42"/>
      <c r="AQ125" s="41"/>
      <c r="AR125" s="41"/>
      <c r="AS125" s="43"/>
      <c r="AT125" s="42"/>
      <c r="AU125" s="41"/>
      <c r="AV125" s="41"/>
      <c r="AW125" s="43"/>
      <c r="AX125" s="42"/>
      <c r="AY125" s="41"/>
      <c r="AZ125" s="41"/>
      <c r="BA125" s="41"/>
      <c r="BB125" s="42"/>
      <c r="BC125" s="41"/>
      <c r="BD125" s="41"/>
      <c r="BE125" s="43"/>
      <c r="BF125" s="44"/>
      <c r="BG125" s="44"/>
      <c r="BH125" s="68" t="s">
        <v>112</v>
      </c>
    </row>
    <row r="126" spans="4:60" ht="4.95" hidden="1" customHeight="1" outlineLevel="1" thickTop="1" x14ac:dyDescent="0.45">
      <c r="BH126" s="67" t="s">
        <v>112</v>
      </c>
    </row>
    <row r="127" spans="4:60" hidden="1" outlineLevel="1" x14ac:dyDescent="0.45">
      <c r="BH127" s="67" t="s">
        <v>112</v>
      </c>
    </row>
    <row r="128" spans="4:60" ht="4.95" customHeight="1" collapsed="1" x14ac:dyDescent="0.45">
      <c r="BH128" s="67" t="s">
        <v>112</v>
      </c>
    </row>
    <row r="129" spans="1:60" s="201" customFormat="1" x14ac:dyDescent="0.45">
      <c r="A129" s="201" t="s">
        <v>25</v>
      </c>
      <c r="D129" s="201" t="str">
        <f>Format!$E$5&amp;"（"&amp;Format!$E$6&amp;"）"</f>
        <v>（）</v>
      </c>
      <c r="L129" s="202"/>
      <c r="M129" s="203"/>
      <c r="N129" s="204" t="str">
        <f>N$5</f>
        <v>Act</v>
      </c>
      <c r="O129" s="204"/>
      <c r="P129" s="204"/>
      <c r="Q129" s="204"/>
      <c r="R129" s="204"/>
      <c r="S129" s="204"/>
      <c r="T129" s="204"/>
      <c r="U129" s="204"/>
      <c r="V129" s="204"/>
      <c r="W129" s="204"/>
      <c r="X129" s="205" t="str">
        <f>X$5</f>
        <v>Est</v>
      </c>
      <c r="Y129" s="204"/>
      <c r="Z129" s="204"/>
      <c r="AA129" s="204"/>
      <c r="AB129" s="204"/>
      <c r="AC129" s="205" t="str">
        <f>AC$5</f>
        <v>Co's</v>
      </c>
      <c r="AD129" s="204"/>
      <c r="AE129" s="204"/>
      <c r="AF129" s="204"/>
      <c r="AG129" s="205"/>
      <c r="AH129" s="205" t="str">
        <f>AH$5</f>
        <v>Act</v>
      </c>
      <c r="AI129" s="204" t="str">
        <f t="shared" ref="AI129:AK129" si="1104">AI$5</f>
        <v>Act</v>
      </c>
      <c r="AJ129" s="204" t="str">
        <f t="shared" si="1104"/>
        <v>Act</v>
      </c>
      <c r="AK129" s="206" t="str">
        <f t="shared" si="1104"/>
        <v>Act</v>
      </c>
      <c r="AL129" s="205" t="str">
        <f>AL$5</f>
        <v>Act</v>
      </c>
      <c r="AM129" s="204" t="str">
        <f t="shared" ref="AM129:AO129" si="1105">AM$5</f>
        <v>Act</v>
      </c>
      <c r="AN129" s="204" t="str">
        <f t="shared" si="1105"/>
        <v>Act</v>
      </c>
      <c r="AO129" s="206" t="str">
        <f t="shared" si="1105"/>
        <v>Act</v>
      </c>
      <c r="AP129" s="205" t="str">
        <f>AP$5</f>
        <v>Act</v>
      </c>
      <c r="AQ129" s="204" t="str">
        <f t="shared" ref="AQ129:BE129" si="1106">AQ$5</f>
        <v>Act</v>
      </c>
      <c r="AR129" s="204" t="str">
        <f t="shared" si="1106"/>
        <v>Act</v>
      </c>
      <c r="AS129" s="206" t="str">
        <f t="shared" si="1106"/>
        <v>Act</v>
      </c>
      <c r="AT129" s="205" t="str">
        <f t="shared" si="1106"/>
        <v>Act</v>
      </c>
      <c r="AU129" s="204" t="str">
        <f t="shared" si="1106"/>
        <v>Act</v>
      </c>
      <c r="AV129" s="204" t="str">
        <f t="shared" si="1106"/>
        <v>Act</v>
      </c>
      <c r="AW129" s="206" t="str">
        <f t="shared" si="1106"/>
        <v>Act</v>
      </c>
      <c r="AX129" s="205" t="str">
        <f t="shared" si="1106"/>
        <v>Act</v>
      </c>
      <c r="AY129" s="204" t="str">
        <f t="shared" si="1106"/>
        <v>Act</v>
      </c>
      <c r="AZ129" s="204" t="str">
        <f t="shared" si="1106"/>
        <v>Est</v>
      </c>
      <c r="BA129" s="204" t="str">
        <f t="shared" si="1106"/>
        <v>Est</v>
      </c>
      <c r="BB129" s="205" t="str">
        <f t="shared" si="1106"/>
        <v>Est</v>
      </c>
      <c r="BC129" s="204" t="str">
        <f t="shared" si="1106"/>
        <v>Est</v>
      </c>
      <c r="BD129" s="204" t="str">
        <f t="shared" si="1106"/>
        <v>Est</v>
      </c>
      <c r="BE129" s="206" t="str">
        <f t="shared" si="1106"/>
        <v>Est</v>
      </c>
      <c r="BF129" s="207"/>
      <c r="BG129" s="207"/>
      <c r="BH129" s="208" t="s">
        <v>112</v>
      </c>
    </row>
    <row r="130" spans="1:60" s="209" customFormat="1" x14ac:dyDescent="0.45">
      <c r="D130" s="209" t="s">
        <v>20</v>
      </c>
      <c r="L130" s="210" t="str">
        <f>L$6</f>
        <v>単位</v>
      </c>
      <c r="M130" s="211"/>
      <c r="N130" s="212" t="str">
        <f>N$6</f>
        <v>16/3</v>
      </c>
      <c r="O130" s="212" t="str">
        <f t="shared" ref="O130:BE130" si="1107">O$6</f>
        <v>17/3</v>
      </c>
      <c r="P130" s="212" t="str">
        <f t="shared" si="1107"/>
        <v>18/3</v>
      </c>
      <c r="Q130" s="212" t="str">
        <f t="shared" si="1107"/>
        <v>19/3</v>
      </c>
      <c r="R130" s="212" t="str">
        <f t="shared" si="1107"/>
        <v>20/3</v>
      </c>
      <c r="S130" s="212" t="str">
        <f t="shared" si="1107"/>
        <v>21/3</v>
      </c>
      <c r="T130" s="212" t="str">
        <f t="shared" si="1107"/>
        <v>22/3</v>
      </c>
      <c r="U130" s="212" t="str">
        <f t="shared" si="1107"/>
        <v>23/3</v>
      </c>
      <c r="V130" s="212" t="str">
        <f t="shared" si="1107"/>
        <v>24/3</v>
      </c>
      <c r="W130" s="212" t="str">
        <f t="shared" si="1107"/>
        <v>25/3</v>
      </c>
      <c r="X130" s="213" t="str">
        <f t="shared" si="1107"/>
        <v>26/3E</v>
      </c>
      <c r="Y130" s="212" t="str">
        <f t="shared" si="1107"/>
        <v>27/3E</v>
      </c>
      <c r="Z130" s="212" t="str">
        <f t="shared" si="1107"/>
        <v>28/3E</v>
      </c>
      <c r="AA130" s="212" t="str">
        <f t="shared" si="1107"/>
        <v>29/3E</v>
      </c>
      <c r="AB130" s="212" t="str">
        <f t="shared" si="1107"/>
        <v>30/3E</v>
      </c>
      <c r="AC130" s="213" t="str">
        <f t="shared" si="1107"/>
        <v>26/3CE</v>
      </c>
      <c r="AD130" s="212" t="str">
        <f t="shared" si="1107"/>
        <v>27/3CE</v>
      </c>
      <c r="AE130" s="212" t="str">
        <f t="shared" si="1107"/>
        <v>28/3CE</v>
      </c>
      <c r="AF130" s="212"/>
      <c r="AG130" s="213"/>
      <c r="AH130" s="213" t="str">
        <f t="shared" si="1107"/>
        <v>21/6</v>
      </c>
      <c r="AI130" s="212" t="str">
        <f t="shared" si="1107"/>
        <v>21/9</v>
      </c>
      <c r="AJ130" s="212" t="str">
        <f t="shared" si="1107"/>
        <v>21/12</v>
      </c>
      <c r="AK130" s="214" t="str">
        <f t="shared" si="1107"/>
        <v>22/3</v>
      </c>
      <c r="AL130" s="213" t="str">
        <f t="shared" si="1107"/>
        <v>22/6</v>
      </c>
      <c r="AM130" s="212" t="str">
        <f t="shared" si="1107"/>
        <v>22/9</v>
      </c>
      <c r="AN130" s="212" t="str">
        <f t="shared" si="1107"/>
        <v>22/12</v>
      </c>
      <c r="AO130" s="214" t="str">
        <f t="shared" si="1107"/>
        <v>23/3</v>
      </c>
      <c r="AP130" s="213" t="str">
        <f t="shared" si="1107"/>
        <v>23/6</v>
      </c>
      <c r="AQ130" s="212" t="str">
        <f t="shared" si="1107"/>
        <v>23/9</v>
      </c>
      <c r="AR130" s="212" t="str">
        <f t="shared" si="1107"/>
        <v>23/12</v>
      </c>
      <c r="AS130" s="214" t="str">
        <f t="shared" si="1107"/>
        <v>24/3</v>
      </c>
      <c r="AT130" s="213" t="str">
        <f t="shared" si="1107"/>
        <v>24/6</v>
      </c>
      <c r="AU130" s="212" t="str">
        <f t="shared" si="1107"/>
        <v>24/9</v>
      </c>
      <c r="AV130" s="212" t="str">
        <f t="shared" si="1107"/>
        <v>24/12</v>
      </c>
      <c r="AW130" s="214" t="str">
        <f t="shared" si="1107"/>
        <v>25/3</v>
      </c>
      <c r="AX130" s="213" t="str">
        <f t="shared" si="1107"/>
        <v>25/6</v>
      </c>
      <c r="AY130" s="212" t="str">
        <f t="shared" si="1107"/>
        <v>25/9</v>
      </c>
      <c r="AZ130" s="212" t="str">
        <f t="shared" si="1107"/>
        <v>25/12</v>
      </c>
      <c r="BA130" s="212" t="str">
        <f t="shared" si="1107"/>
        <v>26/3</v>
      </c>
      <c r="BB130" s="213" t="str">
        <f t="shared" si="1107"/>
        <v>26/6</v>
      </c>
      <c r="BC130" s="212" t="str">
        <f t="shared" si="1107"/>
        <v>26/9</v>
      </c>
      <c r="BD130" s="212" t="str">
        <f t="shared" si="1107"/>
        <v>26/12</v>
      </c>
      <c r="BE130" s="214" t="str">
        <f t="shared" si="1107"/>
        <v>27/3</v>
      </c>
      <c r="BF130" s="215"/>
      <c r="BG130" s="215"/>
      <c r="BH130" s="216" t="s">
        <v>112</v>
      </c>
    </row>
    <row r="131" spans="1:60" s="5" customFormat="1" x14ac:dyDescent="0.45">
      <c r="D131" s="5" t="s">
        <v>26</v>
      </c>
      <c r="L131" s="150" t="str">
        <f>Format!$E$10</f>
        <v>百万円</v>
      </c>
      <c r="M131" s="16"/>
      <c r="N131" s="33"/>
      <c r="O131" s="33"/>
      <c r="P131" s="33"/>
      <c r="Q131" s="33"/>
      <c r="R131" s="33"/>
      <c r="S131" s="33"/>
      <c r="T131" s="33"/>
      <c r="U131" s="33"/>
      <c r="V131" s="33"/>
      <c r="W131" s="33"/>
      <c r="X131" s="75">
        <f>X10</f>
        <v>0</v>
      </c>
      <c r="Y131" s="76">
        <f>Y10</f>
        <v>0</v>
      </c>
      <c r="Z131" s="76">
        <f>Z10</f>
        <v>0</v>
      </c>
      <c r="AA131" s="76">
        <f>AA10</f>
        <v>0</v>
      </c>
      <c r="AB131" s="76">
        <f>AB10</f>
        <v>0</v>
      </c>
      <c r="AC131" s="147"/>
      <c r="AD131" s="33"/>
      <c r="AE131" s="33"/>
      <c r="AF131" s="33"/>
      <c r="AG131" s="34"/>
      <c r="AH131" s="34" t="str">
        <f>IF(OR(AH175=0,AH175="-"),"-",AH175)</f>
        <v>-</v>
      </c>
      <c r="AI131" s="33" t="str">
        <f>IF(OR(AI175=0,AI175="-",AH175=0,AH175="-"),"-",AI175-AH175)</f>
        <v>-</v>
      </c>
      <c r="AJ131" s="33" t="str">
        <f t="shared" ref="AJ131" si="1108">IF(OR(AJ175=0,AJ175="-",AI175=0,AI175="-"),"-",AJ175-AI175)</f>
        <v>-</v>
      </c>
      <c r="AK131" s="35" t="str">
        <f t="shared" ref="AK131" si="1109">IF(OR(AK175=0,AK175="-",AJ175=0,AJ175="-"),"-",AK175-AJ175)</f>
        <v>-</v>
      </c>
      <c r="AL131" s="34" t="str">
        <f>IF(OR(AL175=0,AL175="-"),"-",AL175)</f>
        <v>-</v>
      </c>
      <c r="AM131" s="33" t="str">
        <f>IF(OR(AM175=0,AM175="-",AL175=0,AL175="-"),"-",AM175-AL175)</f>
        <v>-</v>
      </c>
      <c r="AN131" s="33" t="str">
        <f t="shared" ref="AN131" si="1110">IF(OR(AN175=0,AN175="-",AM175=0,AM175="-"),"-",AN175-AM175)</f>
        <v>-</v>
      </c>
      <c r="AO131" s="35" t="str">
        <f t="shared" ref="AO131" si="1111">IF(OR(AO175=0,AO175="-",AN175=0,AN175="-"),"-",AO175-AN175)</f>
        <v>-</v>
      </c>
      <c r="AP131" s="34" t="str">
        <f>IF(OR(AP175=0,AP175="-"),"-",AP175)</f>
        <v>-</v>
      </c>
      <c r="AQ131" s="33" t="str">
        <f>IF(OR(AQ175=0,AQ175="-",AP175=0,AP175="-"),"-",AQ175-AP175)</f>
        <v>-</v>
      </c>
      <c r="AR131" s="33" t="str">
        <f t="shared" ref="AR131:AS131" si="1112">IF(OR(AR175=0,AR175="-",AQ175=0,AQ175="-"),"-",AR175-AQ175)</f>
        <v>-</v>
      </c>
      <c r="AS131" s="35" t="str">
        <f t="shared" si="1112"/>
        <v>-</v>
      </c>
      <c r="AT131" s="34" t="str">
        <f>IF(OR(AT175=0,AT175="-"),"-",AT175)</f>
        <v>-</v>
      </c>
      <c r="AU131" s="33" t="str">
        <f>IF(OR(AU175=0,AU175="-",AT175=0,AT175="-"),"-",AU175-AT175)</f>
        <v>-</v>
      </c>
      <c r="AV131" s="33" t="str">
        <f t="shared" ref="AV131:AW131" si="1113">IF(OR(AV175=0,AV175="-",AU175=0,AU175="-"),"-",AV175-AU175)</f>
        <v>-</v>
      </c>
      <c r="AW131" s="35" t="str">
        <f t="shared" si="1113"/>
        <v>-</v>
      </c>
      <c r="AX131" s="34" t="str">
        <f>IF(OR(AX175=0,AX175="-"),"-",AX175)</f>
        <v>-</v>
      </c>
      <c r="AY131" s="33" t="str">
        <f>IF(OR(AY175=0,AY175="-",AX175=0,AX175="-"),"-",AY175-AX175)</f>
        <v>-</v>
      </c>
      <c r="AZ131" s="33" t="str">
        <f t="shared" ref="AZ131:BA131" si="1114">IF(OR(AZ175=0,AZ175="-",AY175=0,AY175="-"),"-",AZ175-AY175)</f>
        <v>-</v>
      </c>
      <c r="BA131" s="35" t="str">
        <f t="shared" si="1114"/>
        <v>-</v>
      </c>
      <c r="BB131" s="34"/>
      <c r="BC131" s="33"/>
      <c r="BD131" s="33"/>
      <c r="BE131" s="35"/>
      <c r="BF131" s="36"/>
      <c r="BG131" s="36"/>
      <c r="BH131" s="69" t="s">
        <v>112</v>
      </c>
    </row>
    <row r="132" spans="1:60" s="9" customFormat="1" x14ac:dyDescent="0.45">
      <c r="K132" s="9" t="str">
        <f>Format!$E$17</f>
        <v>YoY, %</v>
      </c>
      <c r="L132" s="151" t="s">
        <v>47</v>
      </c>
      <c r="M132" s="8"/>
      <c r="N132" s="37" t="str">
        <f>IFERROR((N131-M131)/M131*100,"-")</f>
        <v>-</v>
      </c>
      <c r="O132" s="37" t="str">
        <f>IFERROR((O131-N131)/N131*100,"-")</f>
        <v>-</v>
      </c>
      <c r="P132" s="37" t="str">
        <f t="shared" ref="P132:AB132" si="1115">IFERROR((P131-O131)/O131*100,"-")</f>
        <v>-</v>
      </c>
      <c r="Q132" s="37" t="str">
        <f t="shared" si="1115"/>
        <v>-</v>
      </c>
      <c r="R132" s="37" t="str">
        <f t="shared" si="1115"/>
        <v>-</v>
      </c>
      <c r="S132" s="37" t="str">
        <f t="shared" si="1115"/>
        <v>-</v>
      </c>
      <c r="T132" s="37" t="str">
        <f t="shared" si="1115"/>
        <v>-</v>
      </c>
      <c r="U132" s="37" t="str">
        <f t="shared" si="1115"/>
        <v>-</v>
      </c>
      <c r="V132" s="37" t="str">
        <f t="shared" si="1115"/>
        <v>-</v>
      </c>
      <c r="W132" s="37" t="str">
        <f t="shared" si="1115"/>
        <v>-</v>
      </c>
      <c r="X132" s="38" t="str">
        <f t="shared" si="1115"/>
        <v>-</v>
      </c>
      <c r="Y132" s="37" t="str">
        <f t="shared" si="1115"/>
        <v>-</v>
      </c>
      <c r="Z132" s="37" t="str">
        <f t="shared" si="1115"/>
        <v>-</v>
      </c>
      <c r="AA132" s="37" t="str">
        <f t="shared" si="1115"/>
        <v>-</v>
      </c>
      <c r="AB132" s="37" t="str">
        <f t="shared" si="1115"/>
        <v>-</v>
      </c>
      <c r="AC132" s="38" t="str">
        <f>IFERROR((AC131-W131)/W131*100,"-")</f>
        <v>-</v>
      </c>
      <c r="AD132" s="37" t="str">
        <f t="shared" ref="AD132:AE132" si="1116">IFERROR((AD131-X131)/X131*100,"-")</f>
        <v>-</v>
      </c>
      <c r="AE132" s="37" t="str">
        <f t="shared" si="1116"/>
        <v>-</v>
      </c>
      <c r="AF132" s="37"/>
      <c r="AG132" s="38"/>
      <c r="AH132" s="38" t="str">
        <f t="shared" ref="AH132" si="1117">IFERROR((AH131-AD131)/AD131*100,"-")</f>
        <v>-</v>
      </c>
      <c r="AI132" s="37" t="str">
        <f t="shared" ref="AI132" si="1118">IFERROR((AI131-AE131)/AE131*100,"-")</f>
        <v>-</v>
      </c>
      <c r="AJ132" s="37" t="str">
        <f t="shared" ref="AJ132" si="1119">IFERROR((AJ131-AF131)/AF131*100,"-")</f>
        <v>-</v>
      </c>
      <c r="AK132" s="39" t="str">
        <f t="shared" ref="AK132" si="1120">IFERROR((AK131-AG131)/AG131*100,"-")</f>
        <v>-</v>
      </c>
      <c r="AL132" s="38" t="str">
        <f t="shared" ref="AL132" si="1121">IFERROR((AL131-AH131)/AH131*100,"-")</f>
        <v>-</v>
      </c>
      <c r="AM132" s="37" t="str">
        <f t="shared" ref="AM132" si="1122">IFERROR((AM131-AI131)/AI131*100,"-")</f>
        <v>-</v>
      </c>
      <c r="AN132" s="37" t="str">
        <f t="shared" ref="AN132" si="1123">IFERROR((AN131-AJ131)/AJ131*100,"-")</f>
        <v>-</v>
      </c>
      <c r="AO132" s="39" t="str">
        <f t="shared" ref="AO132" si="1124">IFERROR((AO131-AK131)/AK131*100,"-")</f>
        <v>-</v>
      </c>
      <c r="AP132" s="38" t="str">
        <f t="shared" ref="AP132" si="1125">IFERROR((AP131-AL131)/AL131*100,"-")</f>
        <v>-</v>
      </c>
      <c r="AQ132" s="37" t="str">
        <f t="shared" ref="AQ132" si="1126">IFERROR((AQ131-AM131)/AM131*100,"-")</f>
        <v>-</v>
      </c>
      <c r="AR132" s="37" t="str">
        <f t="shared" ref="AR132" si="1127">IFERROR((AR131-AN131)/AN131*100,"-")</f>
        <v>-</v>
      </c>
      <c r="AS132" s="39" t="str">
        <f t="shared" ref="AS132" si="1128">IFERROR((AS131-AO131)/AO131*100,"-")</f>
        <v>-</v>
      </c>
      <c r="AT132" s="38" t="str">
        <f t="shared" ref="AT132" si="1129">IFERROR((AT131-AP131)/AP131*100,"-")</f>
        <v>-</v>
      </c>
      <c r="AU132" s="37" t="str">
        <f t="shared" ref="AU132" si="1130">IFERROR((AU131-AQ131)/AQ131*100,"-")</f>
        <v>-</v>
      </c>
      <c r="AV132" s="37" t="str">
        <f t="shared" ref="AV132" si="1131">IFERROR((AV131-AR131)/AR131*100,"-")</f>
        <v>-</v>
      </c>
      <c r="AW132" s="39" t="str">
        <f t="shared" ref="AW132" si="1132">IFERROR((AW131-AS131)/AS131*100,"-")</f>
        <v>-</v>
      </c>
      <c r="AX132" s="38" t="str">
        <f t="shared" ref="AX132" si="1133">IFERROR((AX131-AT131)/AT131*100,"-")</f>
        <v>-</v>
      </c>
      <c r="AY132" s="37" t="str">
        <f t="shared" ref="AY132" si="1134">IFERROR((AY131-AU131)/AU131*100,"-")</f>
        <v>-</v>
      </c>
      <c r="AZ132" s="37" t="str">
        <f t="shared" ref="AZ132" si="1135">IFERROR((AZ131-AV131)/AV131*100,"-")</f>
        <v>-</v>
      </c>
      <c r="BA132" s="39" t="str">
        <f t="shared" ref="BA132" si="1136">IFERROR((BA131-AW131)/AW131*100,"-")</f>
        <v>-</v>
      </c>
      <c r="BB132" s="38" t="str">
        <f t="shared" ref="BB132" si="1137">IFERROR((BB131-AX131)/AX131*100,"-")</f>
        <v>-</v>
      </c>
      <c r="BC132" s="37" t="str">
        <f t="shared" ref="BC132" si="1138">IFERROR((BC131-AY131)/AY131*100,"-")</f>
        <v>-</v>
      </c>
      <c r="BD132" s="37" t="str">
        <f t="shared" ref="BD132" si="1139">IFERROR((BD131-AZ131)/AZ131*100,"-")</f>
        <v>-</v>
      </c>
      <c r="BE132" s="39" t="str">
        <f t="shared" ref="BE132" si="1140">IFERROR((BE131-BA131)/BA131*100,"-")</f>
        <v>-</v>
      </c>
      <c r="BF132" s="40"/>
      <c r="BG132" s="40"/>
      <c r="BH132" s="110" t="s">
        <v>112</v>
      </c>
    </row>
    <row r="133" spans="1:60" x14ac:dyDescent="0.45">
      <c r="D133" s="1" t="s">
        <v>27</v>
      </c>
      <c r="L133" s="148" t="str">
        <f>Format!$E$10</f>
        <v>百万円</v>
      </c>
      <c r="X133" s="61">
        <f>X31</f>
        <v>0</v>
      </c>
      <c r="Y133" s="62">
        <f>Y31</f>
        <v>0</v>
      </c>
      <c r="Z133" s="62">
        <f>Z31</f>
        <v>0</v>
      </c>
      <c r="AA133" s="62">
        <f>AA31</f>
        <v>0</v>
      </c>
      <c r="AB133" s="62">
        <f>AB31</f>
        <v>0</v>
      </c>
      <c r="AH133" s="25" t="str">
        <f>IF(OR(AH177=0,AH177="-"),"-",AH177)</f>
        <v>-</v>
      </c>
      <c r="AI133" s="24" t="str">
        <f>IF(OR(AI177=0,AI177="-",AH177=0,AH177="-"),"-",AI177-AH177)</f>
        <v>-</v>
      </c>
      <c r="AJ133" s="24" t="str">
        <f t="shared" ref="AJ133" si="1141">IF(OR(AJ177=0,AJ177="-",AI177=0,AI177="-"),"-",AJ177-AI177)</f>
        <v>-</v>
      </c>
      <c r="AK133" s="26" t="str">
        <f t="shared" ref="AK133" si="1142">IF(OR(AK177=0,AK177="-",AJ177=0,AJ177="-"),"-",AK177-AJ177)</f>
        <v>-</v>
      </c>
      <c r="AL133" s="25" t="str">
        <f>IF(OR(AL177=0,AL177="-"),"-",AL177)</f>
        <v>-</v>
      </c>
      <c r="AM133" s="24" t="str">
        <f>IF(OR(AM177=0,AM177="-",AL177=0,AL177="-"),"-",AM177-AL177)</f>
        <v>-</v>
      </c>
      <c r="AN133" s="24" t="str">
        <f t="shared" ref="AN133" si="1143">IF(OR(AN177=0,AN177="-",AM177=0,AM177="-"),"-",AN177-AM177)</f>
        <v>-</v>
      </c>
      <c r="AO133" s="26" t="str">
        <f t="shared" ref="AO133" si="1144">IF(OR(AO177=0,AO177="-",AN177=0,AN177="-"),"-",AO177-AN177)</f>
        <v>-</v>
      </c>
      <c r="AP133" s="25" t="str">
        <f>IF(OR(AP177=0,AP177="-"),"-",AP177)</f>
        <v>-</v>
      </c>
      <c r="AQ133" s="24" t="str">
        <f>IF(OR(AQ177=0,AQ177="-",AP177=0,AP177="-"),"-",AQ177-AP177)</f>
        <v>-</v>
      </c>
      <c r="AR133" s="24" t="str">
        <f t="shared" ref="AR133:AS133" si="1145">IF(OR(AR177=0,AR177="-",AQ177=0,AQ177="-"),"-",AR177-AQ177)</f>
        <v>-</v>
      </c>
      <c r="AS133" s="26" t="str">
        <f t="shared" si="1145"/>
        <v>-</v>
      </c>
      <c r="AT133" s="25" t="str">
        <f>IF(OR(AT177=0,AT177="-"),"-",AT177)</f>
        <v>-</v>
      </c>
      <c r="AU133" s="24" t="str">
        <f>IF(OR(AU177=0,AU177="-",AT177=0,AT177="-"),"-",AU177-AT177)</f>
        <v>-</v>
      </c>
      <c r="AV133" s="24" t="str">
        <f t="shared" ref="AV133:AW133" si="1146">IF(OR(AV177=0,AV177="-",AU177=0,AU177="-"),"-",AV177-AU177)</f>
        <v>-</v>
      </c>
      <c r="AW133" s="26" t="str">
        <f t="shared" si="1146"/>
        <v>-</v>
      </c>
      <c r="AX133" s="25" t="str">
        <f>IF(OR(AX177=0,AX177="-"),"-",AX177)</f>
        <v>-</v>
      </c>
      <c r="AY133" s="24" t="str">
        <f>IF(OR(AY177=0,AY177="-",AX177=0,AX177="-"),"-",AY177-AX177)</f>
        <v>-</v>
      </c>
      <c r="AZ133" s="24" t="str">
        <f t="shared" ref="AZ133:BA133" si="1147">IF(OR(AZ177=0,AZ177="-",AY177=0,AY177="-"),"-",AZ177-AY177)</f>
        <v>-</v>
      </c>
      <c r="BA133" s="26" t="str">
        <f t="shared" si="1147"/>
        <v>-</v>
      </c>
      <c r="BH133" s="67" t="s">
        <v>112</v>
      </c>
    </row>
    <row r="134" spans="1:60" s="9" customFormat="1" x14ac:dyDescent="0.45">
      <c r="K134" s="9" t="str">
        <f>Format!$E$18</f>
        <v>% of sales</v>
      </c>
      <c r="L134" s="151" t="s">
        <v>47</v>
      </c>
      <c r="M134" s="8"/>
      <c r="N134" s="37" t="str">
        <f>IFERROR(IF(N133="","-",N133/N$131*100),"-")</f>
        <v>-</v>
      </c>
      <c r="O134" s="37" t="str">
        <f t="shared" ref="O134:BE134" si="1148">IFERROR(IF(O133="","-",O133/O$131*100),"-")</f>
        <v>-</v>
      </c>
      <c r="P134" s="37" t="str">
        <f t="shared" si="1148"/>
        <v>-</v>
      </c>
      <c r="Q134" s="37" t="str">
        <f t="shared" si="1148"/>
        <v>-</v>
      </c>
      <c r="R134" s="37" t="str">
        <f t="shared" si="1148"/>
        <v>-</v>
      </c>
      <c r="S134" s="37" t="str">
        <f t="shared" si="1148"/>
        <v>-</v>
      </c>
      <c r="T134" s="37" t="str">
        <f t="shared" si="1148"/>
        <v>-</v>
      </c>
      <c r="U134" s="37" t="str">
        <f t="shared" si="1148"/>
        <v>-</v>
      </c>
      <c r="V134" s="37" t="str">
        <f t="shared" si="1148"/>
        <v>-</v>
      </c>
      <c r="W134" s="37" t="str">
        <f t="shared" si="1148"/>
        <v>-</v>
      </c>
      <c r="X134" s="38" t="str">
        <f t="shared" si="1148"/>
        <v>-</v>
      </c>
      <c r="Y134" s="37" t="str">
        <f t="shared" si="1148"/>
        <v>-</v>
      </c>
      <c r="Z134" s="37" t="str">
        <f t="shared" si="1148"/>
        <v>-</v>
      </c>
      <c r="AA134" s="37" t="str">
        <f t="shared" si="1148"/>
        <v>-</v>
      </c>
      <c r="AB134" s="37" t="str">
        <f t="shared" si="1148"/>
        <v>-</v>
      </c>
      <c r="AC134" s="38" t="str">
        <f t="shared" si="1148"/>
        <v>-</v>
      </c>
      <c r="AD134" s="37" t="str">
        <f t="shared" ref="AD134:AE134" si="1149">IFERROR(IF(AD133="","-",AD133/AD$131*100),"-")</f>
        <v>-</v>
      </c>
      <c r="AE134" s="37" t="str">
        <f t="shared" si="1149"/>
        <v>-</v>
      </c>
      <c r="AF134" s="37"/>
      <c r="AG134" s="38"/>
      <c r="AH134" s="38" t="str">
        <f t="shared" ref="AH134:AK134" si="1150">IFERROR(IF(AH133="","-",AH133/AH$131*100),"-")</f>
        <v>-</v>
      </c>
      <c r="AI134" s="37" t="str">
        <f t="shared" si="1150"/>
        <v>-</v>
      </c>
      <c r="AJ134" s="37" t="str">
        <f t="shared" si="1150"/>
        <v>-</v>
      </c>
      <c r="AK134" s="39" t="str">
        <f t="shared" si="1150"/>
        <v>-</v>
      </c>
      <c r="AL134" s="38" t="str">
        <f t="shared" ref="AL134:AO134" si="1151">IFERROR(IF(AL133="","-",AL133/AL$131*100),"-")</f>
        <v>-</v>
      </c>
      <c r="AM134" s="37" t="str">
        <f t="shared" si="1151"/>
        <v>-</v>
      </c>
      <c r="AN134" s="37" t="str">
        <f t="shared" si="1151"/>
        <v>-</v>
      </c>
      <c r="AO134" s="39" t="str">
        <f t="shared" si="1151"/>
        <v>-</v>
      </c>
      <c r="AP134" s="38" t="str">
        <f t="shared" si="1148"/>
        <v>-</v>
      </c>
      <c r="AQ134" s="37" t="str">
        <f t="shared" si="1148"/>
        <v>-</v>
      </c>
      <c r="AR134" s="37" t="str">
        <f t="shared" si="1148"/>
        <v>-</v>
      </c>
      <c r="AS134" s="39" t="str">
        <f t="shared" si="1148"/>
        <v>-</v>
      </c>
      <c r="AT134" s="38" t="str">
        <f t="shared" ref="AT134" si="1152">IFERROR(IF(AT133="","-",AT133/AT$131*100),"-")</f>
        <v>-</v>
      </c>
      <c r="AU134" s="37" t="str">
        <f t="shared" ref="AU134" si="1153">IFERROR(IF(AU133="","-",AU133/AU$131*100),"-")</f>
        <v>-</v>
      </c>
      <c r="AV134" s="37" t="str">
        <f t="shared" ref="AV134" si="1154">IFERROR(IF(AV133="","-",AV133/AV$131*100),"-")</f>
        <v>-</v>
      </c>
      <c r="AW134" s="39" t="str">
        <f t="shared" ref="AW134" si="1155">IFERROR(IF(AW133="","-",AW133/AW$131*100),"-")</f>
        <v>-</v>
      </c>
      <c r="AX134" s="38" t="str">
        <f t="shared" ref="AX134" si="1156">IFERROR(IF(AX133="","-",AX133/AX$131*100),"-")</f>
        <v>-</v>
      </c>
      <c r="AY134" s="37" t="str">
        <f t="shared" ref="AY134" si="1157">IFERROR(IF(AY133="","-",AY133/AY$131*100),"-")</f>
        <v>-</v>
      </c>
      <c r="AZ134" s="37" t="str">
        <f t="shared" ref="AZ134" si="1158">IFERROR(IF(AZ133="","-",AZ133/AZ$131*100),"-")</f>
        <v>-</v>
      </c>
      <c r="BA134" s="39" t="str">
        <f t="shared" ref="BA134" si="1159">IFERROR(IF(BA133="","-",BA133/BA$131*100),"-")</f>
        <v>-</v>
      </c>
      <c r="BB134" s="38" t="str">
        <f t="shared" si="1148"/>
        <v>-</v>
      </c>
      <c r="BC134" s="37" t="str">
        <f t="shared" si="1148"/>
        <v>-</v>
      </c>
      <c r="BD134" s="37" t="str">
        <f t="shared" si="1148"/>
        <v>-</v>
      </c>
      <c r="BE134" s="39" t="str">
        <f t="shared" si="1148"/>
        <v>-</v>
      </c>
      <c r="BF134" s="40"/>
      <c r="BG134" s="40"/>
      <c r="BH134" s="110" t="s">
        <v>112</v>
      </c>
    </row>
    <row r="135" spans="1:60" s="5" customFormat="1" x14ac:dyDescent="0.45">
      <c r="D135" s="5" t="s">
        <v>33</v>
      </c>
      <c r="L135" s="150" t="str">
        <f>Format!$E$10</f>
        <v>百万円</v>
      </c>
      <c r="M135" s="16"/>
      <c r="N135" s="33"/>
      <c r="O135" s="33"/>
      <c r="P135" s="33"/>
      <c r="Q135" s="33"/>
      <c r="R135" s="33"/>
      <c r="S135" s="33"/>
      <c r="T135" s="33"/>
      <c r="U135" s="33"/>
      <c r="V135" s="33"/>
      <c r="W135" s="33"/>
      <c r="X135" s="34">
        <f>X131-X133</f>
        <v>0</v>
      </c>
      <c r="Y135" s="33">
        <f t="shared" ref="Y135:AB135" si="1160">Y131-Y133</f>
        <v>0</v>
      </c>
      <c r="Z135" s="33">
        <f t="shared" si="1160"/>
        <v>0</v>
      </c>
      <c r="AA135" s="33">
        <f t="shared" si="1160"/>
        <v>0</v>
      </c>
      <c r="AB135" s="33">
        <f t="shared" si="1160"/>
        <v>0</v>
      </c>
      <c r="AC135" s="34"/>
      <c r="AD135" s="33"/>
      <c r="AE135" s="33"/>
      <c r="AF135" s="33"/>
      <c r="AG135" s="34"/>
      <c r="AH135" s="34" t="str">
        <f>IF(OR(AH179=0,AH179="-"),"-",AH179)</f>
        <v>-</v>
      </c>
      <c r="AI135" s="33" t="str">
        <f>IF(OR(AI179=0,AI179="-",AH179=0,AH179="-"),"-",AI179-AH179)</f>
        <v>-</v>
      </c>
      <c r="AJ135" s="33" t="str">
        <f t="shared" ref="AJ135" si="1161">IF(OR(AJ179=0,AJ179="-",AI179=0,AI179="-"),"-",AJ179-AI179)</f>
        <v>-</v>
      </c>
      <c r="AK135" s="35" t="str">
        <f t="shared" ref="AK135" si="1162">IF(OR(AK179=0,AK179="-",AJ179=0,AJ179="-"),"-",AK179-AJ179)</f>
        <v>-</v>
      </c>
      <c r="AL135" s="34" t="str">
        <f>IF(OR(AL179=0,AL179="-"),"-",AL179)</f>
        <v>-</v>
      </c>
      <c r="AM135" s="33" t="str">
        <f>IF(OR(AM179=0,AM179="-",AL179=0,AL179="-"),"-",AM179-AL179)</f>
        <v>-</v>
      </c>
      <c r="AN135" s="33" t="str">
        <f t="shared" ref="AN135" si="1163">IF(OR(AN179=0,AN179="-",AM179=0,AM179="-"),"-",AN179-AM179)</f>
        <v>-</v>
      </c>
      <c r="AO135" s="35" t="str">
        <f t="shared" ref="AO135" si="1164">IF(OR(AO179=0,AO179="-",AN179=0,AN179="-"),"-",AO179-AN179)</f>
        <v>-</v>
      </c>
      <c r="AP135" s="34" t="str">
        <f>IF(OR(AP179=0,AP179="-"),"-",AP179)</f>
        <v>-</v>
      </c>
      <c r="AQ135" s="33" t="str">
        <f>IF(OR(AQ179=0,AQ179="-",AP179=0,AP179="-"),"-",AQ179-AP179)</f>
        <v>-</v>
      </c>
      <c r="AR135" s="33" t="str">
        <f t="shared" ref="AR135:AS135" si="1165">IF(OR(AR179=0,AR179="-",AQ179=0,AQ179="-"),"-",AR179-AQ179)</f>
        <v>-</v>
      </c>
      <c r="AS135" s="35" t="str">
        <f t="shared" si="1165"/>
        <v>-</v>
      </c>
      <c r="AT135" s="34" t="str">
        <f>IF(OR(AT179=0,AT179="-"),"-",AT179)</f>
        <v>-</v>
      </c>
      <c r="AU135" s="33" t="str">
        <f>IF(OR(AU179=0,AU179="-",AT179=0,AT179="-"),"-",AU179-AT179)</f>
        <v>-</v>
      </c>
      <c r="AV135" s="33" t="str">
        <f t="shared" ref="AV135:AW135" si="1166">IF(OR(AV179=0,AV179="-",AU179=0,AU179="-"),"-",AV179-AU179)</f>
        <v>-</v>
      </c>
      <c r="AW135" s="35" t="str">
        <f t="shared" si="1166"/>
        <v>-</v>
      </c>
      <c r="AX135" s="34" t="str">
        <f>IF(OR(AX179=0,AX179="-"),"-",AX179)</f>
        <v>-</v>
      </c>
      <c r="AY135" s="33" t="str">
        <f>IF(OR(AY179=0,AY179="-",AX179=0,AX179="-"),"-",AY179-AX179)</f>
        <v>-</v>
      </c>
      <c r="AZ135" s="33" t="str">
        <f t="shared" ref="AZ135:BA135" si="1167">IF(OR(AZ179=0,AZ179="-",AY179=0,AY179="-"),"-",AZ179-AY179)</f>
        <v>-</v>
      </c>
      <c r="BA135" s="35" t="str">
        <f t="shared" si="1167"/>
        <v>-</v>
      </c>
      <c r="BB135" s="34"/>
      <c r="BC135" s="33"/>
      <c r="BD135" s="33"/>
      <c r="BE135" s="35"/>
      <c r="BF135" s="36"/>
      <c r="BG135" s="36"/>
      <c r="BH135" s="69" t="s">
        <v>112</v>
      </c>
    </row>
    <row r="136" spans="1:60" s="9" customFormat="1" x14ac:dyDescent="0.45">
      <c r="K136" s="9" t="str">
        <f>Format!$E$17</f>
        <v>YoY, %</v>
      </c>
      <c r="L136" s="151" t="s">
        <v>47</v>
      </c>
      <c r="M136" s="8"/>
      <c r="N136" s="37" t="str">
        <f>IFERROR((N135-M135)/M135*100,"-")</f>
        <v>-</v>
      </c>
      <c r="O136" s="37" t="str">
        <f>IFERROR((O135-N135)/N135*100,"-")</f>
        <v>-</v>
      </c>
      <c r="P136" s="37" t="str">
        <f t="shared" ref="P136" si="1168">IFERROR((P135-O135)/O135*100,"-")</f>
        <v>-</v>
      </c>
      <c r="Q136" s="37" t="str">
        <f t="shared" ref="Q136" si="1169">IFERROR((Q135-P135)/P135*100,"-")</f>
        <v>-</v>
      </c>
      <c r="R136" s="37" t="str">
        <f t="shared" ref="R136" si="1170">IFERROR((R135-Q135)/Q135*100,"-")</f>
        <v>-</v>
      </c>
      <c r="S136" s="37" t="str">
        <f t="shared" ref="S136" si="1171">IFERROR((S135-R135)/R135*100,"-")</f>
        <v>-</v>
      </c>
      <c r="T136" s="37" t="str">
        <f t="shared" ref="T136" si="1172">IFERROR((T135-S135)/S135*100,"-")</f>
        <v>-</v>
      </c>
      <c r="U136" s="37" t="str">
        <f t="shared" ref="U136" si="1173">IFERROR((U135-T135)/T135*100,"-")</f>
        <v>-</v>
      </c>
      <c r="V136" s="37" t="str">
        <f t="shared" ref="V136" si="1174">IFERROR((V135-U135)/U135*100,"-")</f>
        <v>-</v>
      </c>
      <c r="W136" s="37" t="str">
        <f t="shared" ref="W136" si="1175">IFERROR((W135-V135)/V135*100,"-")</f>
        <v>-</v>
      </c>
      <c r="X136" s="38" t="str">
        <f t="shared" ref="X136" si="1176">IFERROR((X135-W135)/W135*100,"-")</f>
        <v>-</v>
      </c>
      <c r="Y136" s="37" t="str">
        <f t="shared" ref="Y136" si="1177">IFERROR((Y135-X135)/X135*100,"-")</f>
        <v>-</v>
      </c>
      <c r="Z136" s="37" t="str">
        <f t="shared" ref="Z136" si="1178">IFERROR((Z135-Y135)/Y135*100,"-")</f>
        <v>-</v>
      </c>
      <c r="AA136" s="37" t="str">
        <f t="shared" ref="AA136" si="1179">IFERROR((AA135-Z135)/Z135*100,"-")</f>
        <v>-</v>
      </c>
      <c r="AB136" s="37" t="str">
        <f t="shared" ref="AB136" si="1180">IFERROR((AB135-AA135)/AA135*100,"-")</f>
        <v>-</v>
      </c>
      <c r="AC136" s="38" t="str">
        <f>IFERROR((AC135-W135)/W135*100,"-")</f>
        <v>-</v>
      </c>
      <c r="AD136" s="37" t="str">
        <f t="shared" ref="AD136" si="1181">IFERROR((AD135-X135)/X135*100,"-")</f>
        <v>-</v>
      </c>
      <c r="AE136" s="37" t="str">
        <f t="shared" ref="AE136" si="1182">IFERROR((AE135-Y135)/Y135*100,"-")</f>
        <v>-</v>
      </c>
      <c r="AF136" s="37"/>
      <c r="AG136" s="38"/>
      <c r="AH136" s="38" t="str">
        <f t="shared" ref="AH136" si="1183">IFERROR((AH135-AD135)/AD135*100,"-")</f>
        <v>-</v>
      </c>
      <c r="AI136" s="37" t="str">
        <f t="shared" ref="AI136" si="1184">IFERROR((AI135-AE135)/AE135*100,"-")</f>
        <v>-</v>
      </c>
      <c r="AJ136" s="37" t="str">
        <f t="shared" ref="AJ136" si="1185">IFERROR((AJ135-AF135)/AF135*100,"-")</f>
        <v>-</v>
      </c>
      <c r="AK136" s="39" t="str">
        <f t="shared" ref="AK136" si="1186">IFERROR((AK135-AG135)/AG135*100,"-")</f>
        <v>-</v>
      </c>
      <c r="AL136" s="38" t="str">
        <f t="shared" ref="AL136" si="1187">IFERROR((AL135-AH135)/AH135*100,"-")</f>
        <v>-</v>
      </c>
      <c r="AM136" s="37" t="str">
        <f t="shared" ref="AM136" si="1188">IFERROR((AM135-AI135)/AI135*100,"-")</f>
        <v>-</v>
      </c>
      <c r="AN136" s="37" t="str">
        <f t="shared" ref="AN136" si="1189">IFERROR((AN135-AJ135)/AJ135*100,"-")</f>
        <v>-</v>
      </c>
      <c r="AO136" s="39" t="str">
        <f t="shared" ref="AO136" si="1190">IFERROR((AO135-AK135)/AK135*100,"-")</f>
        <v>-</v>
      </c>
      <c r="AP136" s="38" t="str">
        <f t="shared" ref="AP136" si="1191">IFERROR((AP135-AL135)/AL135*100,"-")</f>
        <v>-</v>
      </c>
      <c r="AQ136" s="37" t="str">
        <f t="shared" ref="AQ136" si="1192">IFERROR((AQ135-AM135)/AM135*100,"-")</f>
        <v>-</v>
      </c>
      <c r="AR136" s="37" t="str">
        <f t="shared" ref="AR136" si="1193">IFERROR((AR135-AN135)/AN135*100,"-")</f>
        <v>-</v>
      </c>
      <c r="AS136" s="39" t="str">
        <f t="shared" ref="AS136" si="1194">IFERROR((AS135-AO135)/AO135*100,"-")</f>
        <v>-</v>
      </c>
      <c r="AT136" s="38" t="str">
        <f t="shared" ref="AT136" si="1195">IFERROR((AT135-AP135)/AP135*100,"-")</f>
        <v>-</v>
      </c>
      <c r="AU136" s="37" t="str">
        <f t="shared" ref="AU136" si="1196">IFERROR((AU135-AQ135)/AQ135*100,"-")</f>
        <v>-</v>
      </c>
      <c r="AV136" s="37" t="str">
        <f t="shared" ref="AV136" si="1197">IFERROR((AV135-AR135)/AR135*100,"-")</f>
        <v>-</v>
      </c>
      <c r="AW136" s="39" t="str">
        <f t="shared" ref="AW136" si="1198">IFERROR((AW135-AS135)/AS135*100,"-")</f>
        <v>-</v>
      </c>
      <c r="AX136" s="38" t="str">
        <f t="shared" ref="AX136" si="1199">IFERROR((AX135-AT135)/AT135*100,"-")</f>
        <v>-</v>
      </c>
      <c r="AY136" s="37" t="str">
        <f t="shared" ref="AY136" si="1200">IFERROR((AY135-AU135)/AU135*100,"-")</f>
        <v>-</v>
      </c>
      <c r="AZ136" s="37" t="str">
        <f t="shared" ref="AZ136" si="1201">IFERROR((AZ135-AV135)/AV135*100,"-")</f>
        <v>-</v>
      </c>
      <c r="BA136" s="39" t="str">
        <f t="shared" ref="BA136" si="1202">IFERROR((BA135-AW135)/AW135*100,"-")</f>
        <v>-</v>
      </c>
      <c r="BB136" s="38" t="str">
        <f t="shared" ref="BB136" si="1203">IFERROR((BB135-AX135)/AX135*100,"-")</f>
        <v>-</v>
      </c>
      <c r="BC136" s="37" t="str">
        <f t="shared" ref="BC136" si="1204">IFERROR((BC135-AY135)/AY135*100,"-")</f>
        <v>-</v>
      </c>
      <c r="BD136" s="37" t="str">
        <f t="shared" ref="BD136" si="1205">IFERROR((BD135-AZ135)/AZ135*100,"-")</f>
        <v>-</v>
      </c>
      <c r="BE136" s="39" t="str">
        <f t="shared" ref="BE136" si="1206">IFERROR((BE135-BA135)/BA135*100,"-")</f>
        <v>-</v>
      </c>
      <c r="BF136" s="40"/>
      <c r="BG136" s="40"/>
      <c r="BH136" s="110" t="s">
        <v>112</v>
      </c>
    </row>
    <row r="137" spans="1:60" s="9" customFormat="1" x14ac:dyDescent="0.45">
      <c r="K137" s="9" t="str">
        <f>Format!$E$18</f>
        <v>% of sales</v>
      </c>
      <c r="L137" s="151" t="s">
        <v>47</v>
      </c>
      <c r="M137" s="8"/>
      <c r="N137" s="37" t="str">
        <f>IFERROR(IF(N135="","-",N135/N$131*100),"-")</f>
        <v>-</v>
      </c>
      <c r="O137" s="37" t="str">
        <f t="shared" ref="O137" si="1207">IFERROR(IF(O135="","-",O135/O$131*100),"-")</f>
        <v>-</v>
      </c>
      <c r="P137" s="37" t="str">
        <f t="shared" ref="P137" si="1208">IFERROR(IF(P135="","-",P135/P$131*100),"-")</f>
        <v>-</v>
      </c>
      <c r="Q137" s="37" t="str">
        <f t="shared" ref="Q137" si="1209">IFERROR(IF(Q135="","-",Q135/Q$131*100),"-")</f>
        <v>-</v>
      </c>
      <c r="R137" s="37" t="str">
        <f t="shared" ref="R137" si="1210">IFERROR(IF(R135="","-",R135/R$131*100),"-")</f>
        <v>-</v>
      </c>
      <c r="S137" s="37" t="str">
        <f t="shared" ref="S137" si="1211">IFERROR(IF(S135="","-",S135/S$131*100),"-")</f>
        <v>-</v>
      </c>
      <c r="T137" s="37" t="str">
        <f t="shared" ref="T137" si="1212">IFERROR(IF(T135="","-",T135/T$131*100),"-")</f>
        <v>-</v>
      </c>
      <c r="U137" s="37" t="str">
        <f t="shared" ref="U137" si="1213">IFERROR(IF(U135="","-",U135/U$131*100),"-")</f>
        <v>-</v>
      </c>
      <c r="V137" s="37" t="str">
        <f t="shared" ref="V137" si="1214">IFERROR(IF(V135="","-",V135/V$131*100),"-")</f>
        <v>-</v>
      </c>
      <c r="W137" s="37" t="str">
        <f t="shared" ref="W137" si="1215">IFERROR(IF(W135="","-",W135/W$131*100),"-")</f>
        <v>-</v>
      </c>
      <c r="X137" s="38" t="str">
        <f t="shared" ref="X137" si="1216">IFERROR(IF(X135="","-",X135/X$131*100),"-")</f>
        <v>-</v>
      </c>
      <c r="Y137" s="37" t="str">
        <f t="shared" ref="Y137" si="1217">IFERROR(IF(Y135="","-",Y135/Y$131*100),"-")</f>
        <v>-</v>
      </c>
      <c r="Z137" s="37" t="str">
        <f t="shared" ref="Z137" si="1218">IFERROR(IF(Z135="","-",Z135/Z$131*100),"-")</f>
        <v>-</v>
      </c>
      <c r="AA137" s="37" t="str">
        <f t="shared" ref="AA137" si="1219">IFERROR(IF(AA135="","-",AA135/AA$131*100),"-")</f>
        <v>-</v>
      </c>
      <c r="AB137" s="37" t="str">
        <f t="shared" ref="AB137" si="1220">IFERROR(IF(AB135="","-",AB135/AB$131*100),"-")</f>
        <v>-</v>
      </c>
      <c r="AC137" s="38" t="str">
        <f t="shared" ref="AC137" si="1221">IFERROR(IF(AC135="","-",AC135/AC$131*100),"-")</f>
        <v>-</v>
      </c>
      <c r="AD137" s="37" t="str">
        <f t="shared" ref="AD137:AE137" si="1222">IFERROR(IF(AD135="","-",AD135/AD$131*100),"-")</f>
        <v>-</v>
      </c>
      <c r="AE137" s="37" t="str">
        <f t="shared" si="1222"/>
        <v>-</v>
      </c>
      <c r="AF137" s="37"/>
      <c r="AG137" s="38"/>
      <c r="AH137" s="38" t="str">
        <f t="shared" ref="AH137:AK137" si="1223">IFERROR(IF(AH135="","-",AH135/AH$131*100),"-")</f>
        <v>-</v>
      </c>
      <c r="AI137" s="37" t="str">
        <f t="shared" si="1223"/>
        <v>-</v>
      </c>
      <c r="AJ137" s="37" t="str">
        <f t="shared" si="1223"/>
        <v>-</v>
      </c>
      <c r="AK137" s="39" t="str">
        <f t="shared" si="1223"/>
        <v>-</v>
      </c>
      <c r="AL137" s="38" t="str">
        <f t="shared" ref="AL137:AO137" si="1224">IFERROR(IF(AL135="","-",AL135/AL$131*100),"-")</f>
        <v>-</v>
      </c>
      <c r="AM137" s="37" t="str">
        <f t="shared" si="1224"/>
        <v>-</v>
      </c>
      <c r="AN137" s="37" t="str">
        <f t="shared" si="1224"/>
        <v>-</v>
      </c>
      <c r="AO137" s="39" t="str">
        <f t="shared" si="1224"/>
        <v>-</v>
      </c>
      <c r="AP137" s="38" t="str">
        <f t="shared" ref="AP137" si="1225">IFERROR(IF(AP135="","-",AP135/AP$131*100),"-")</f>
        <v>-</v>
      </c>
      <c r="AQ137" s="37" t="str">
        <f t="shared" ref="AQ137" si="1226">IFERROR(IF(AQ135="","-",AQ135/AQ$131*100),"-")</f>
        <v>-</v>
      </c>
      <c r="AR137" s="37" t="str">
        <f t="shared" ref="AR137" si="1227">IFERROR(IF(AR135="","-",AR135/AR$131*100),"-")</f>
        <v>-</v>
      </c>
      <c r="AS137" s="39" t="str">
        <f t="shared" ref="AS137" si="1228">IFERROR(IF(AS135="","-",AS135/AS$131*100),"-")</f>
        <v>-</v>
      </c>
      <c r="AT137" s="38" t="str">
        <f t="shared" ref="AT137" si="1229">IFERROR(IF(AT135="","-",AT135/AT$131*100),"-")</f>
        <v>-</v>
      </c>
      <c r="AU137" s="37" t="str">
        <f t="shared" ref="AU137" si="1230">IFERROR(IF(AU135="","-",AU135/AU$131*100),"-")</f>
        <v>-</v>
      </c>
      <c r="AV137" s="37" t="str">
        <f t="shared" ref="AV137" si="1231">IFERROR(IF(AV135="","-",AV135/AV$131*100),"-")</f>
        <v>-</v>
      </c>
      <c r="AW137" s="39" t="str">
        <f t="shared" ref="AW137" si="1232">IFERROR(IF(AW135="","-",AW135/AW$131*100),"-")</f>
        <v>-</v>
      </c>
      <c r="AX137" s="38" t="str">
        <f t="shared" ref="AX137" si="1233">IFERROR(IF(AX135="","-",AX135/AX$131*100),"-")</f>
        <v>-</v>
      </c>
      <c r="AY137" s="37" t="str">
        <f t="shared" ref="AY137" si="1234">IFERROR(IF(AY135="","-",AY135/AY$131*100),"-")</f>
        <v>-</v>
      </c>
      <c r="AZ137" s="37" t="str">
        <f t="shared" ref="AZ137" si="1235">IFERROR(IF(AZ135="","-",AZ135/AZ$131*100),"-")</f>
        <v>-</v>
      </c>
      <c r="BA137" s="39" t="str">
        <f t="shared" ref="BA137" si="1236">IFERROR(IF(BA135="","-",BA135/BA$131*100),"-")</f>
        <v>-</v>
      </c>
      <c r="BB137" s="38" t="str">
        <f t="shared" ref="BB137" si="1237">IFERROR(IF(BB135="","-",BB135/BB$131*100),"-")</f>
        <v>-</v>
      </c>
      <c r="BC137" s="37" t="str">
        <f t="shared" ref="BC137" si="1238">IFERROR(IF(BC135="","-",BC135/BC$131*100),"-")</f>
        <v>-</v>
      </c>
      <c r="BD137" s="37" t="str">
        <f t="shared" ref="BD137" si="1239">IFERROR(IF(BD135="","-",BD135/BD$131*100),"-")</f>
        <v>-</v>
      </c>
      <c r="BE137" s="39" t="str">
        <f t="shared" ref="BE137" si="1240">IFERROR(IF(BE135="","-",BE135/BE$131*100),"-")</f>
        <v>-</v>
      </c>
      <c r="BF137" s="40"/>
      <c r="BG137" s="40"/>
      <c r="BH137" s="110" t="s">
        <v>112</v>
      </c>
    </row>
    <row r="138" spans="1:60" x14ac:dyDescent="0.45">
      <c r="D138" s="1" t="s">
        <v>34</v>
      </c>
      <c r="L138" s="148" t="str">
        <f>Format!$E$10</f>
        <v>百万円</v>
      </c>
      <c r="X138" s="61">
        <f>X47</f>
        <v>0</v>
      </c>
      <c r="Y138" s="62">
        <f>Y47</f>
        <v>0</v>
      </c>
      <c r="Z138" s="62">
        <f>Z47</f>
        <v>0</v>
      </c>
      <c r="AA138" s="62">
        <f>AA47</f>
        <v>0</v>
      </c>
      <c r="AB138" s="62">
        <f>AB47</f>
        <v>0</v>
      </c>
      <c r="AH138" s="25" t="str">
        <f>IF(OR(AH182=0,AH182="-"),"-",AH182)</f>
        <v>-</v>
      </c>
      <c r="AI138" s="24" t="str">
        <f>IF(OR(AI182=0,AI182="-",AH182=0,AH182="-"),"-",AI182-AH182)</f>
        <v>-</v>
      </c>
      <c r="AJ138" s="24" t="str">
        <f t="shared" ref="AJ138" si="1241">IF(OR(AJ182=0,AJ182="-",AI182=0,AI182="-"),"-",AJ182-AI182)</f>
        <v>-</v>
      </c>
      <c r="AK138" s="26" t="str">
        <f t="shared" ref="AK138" si="1242">IF(OR(AK182=0,AK182="-",AJ182=0,AJ182="-"),"-",AK182-AJ182)</f>
        <v>-</v>
      </c>
      <c r="AL138" s="25" t="str">
        <f>IF(OR(AL182=0,AL182="-"),"-",AL182)</f>
        <v>-</v>
      </c>
      <c r="AM138" s="24" t="str">
        <f>IF(OR(AM182=0,AM182="-",AL182=0,AL182="-"),"-",AM182-AL182)</f>
        <v>-</v>
      </c>
      <c r="AN138" s="24" t="str">
        <f t="shared" ref="AN138" si="1243">IF(OR(AN182=0,AN182="-",AM182=0,AM182="-"),"-",AN182-AM182)</f>
        <v>-</v>
      </c>
      <c r="AO138" s="26" t="str">
        <f t="shared" ref="AO138" si="1244">IF(OR(AO182=0,AO182="-",AN182=0,AN182="-"),"-",AO182-AN182)</f>
        <v>-</v>
      </c>
      <c r="AP138" s="25" t="str">
        <f>IF(OR(AP182=0,AP182="-"),"-",AP182)</f>
        <v>-</v>
      </c>
      <c r="AQ138" s="24" t="str">
        <f>IF(OR(AQ182=0,AQ182="-",AP182=0,AP182="-"),"-",AQ182-AP182)</f>
        <v>-</v>
      </c>
      <c r="AR138" s="24" t="str">
        <f t="shared" ref="AR138:AS138" si="1245">IF(OR(AR182=0,AR182="-",AQ182=0,AQ182="-"),"-",AR182-AQ182)</f>
        <v>-</v>
      </c>
      <c r="AS138" s="26" t="str">
        <f t="shared" si="1245"/>
        <v>-</v>
      </c>
      <c r="AT138" s="25" t="str">
        <f>IF(OR(AT182=0,AT182="-"),"-",AT182)</f>
        <v>-</v>
      </c>
      <c r="AU138" s="24" t="str">
        <f>IF(OR(AU182=0,AU182="-",AT182=0,AT182="-"),"-",AU182-AT182)</f>
        <v>-</v>
      </c>
      <c r="AV138" s="24" t="str">
        <f t="shared" ref="AV138:AW138" si="1246">IF(OR(AV182=0,AV182="-",AU182=0,AU182="-"),"-",AV182-AU182)</f>
        <v>-</v>
      </c>
      <c r="AW138" s="26" t="str">
        <f t="shared" si="1246"/>
        <v>-</v>
      </c>
      <c r="AX138" s="25" t="str">
        <f>IF(OR(AX182=0,AX182="-"),"-",AX182)</f>
        <v>-</v>
      </c>
      <c r="AY138" s="24" t="str">
        <f>IF(OR(AY182=0,AY182="-",AX182=0,AX182="-"),"-",AY182-AX182)</f>
        <v>-</v>
      </c>
      <c r="AZ138" s="24" t="str">
        <f t="shared" ref="AZ138:BA138" si="1247">IF(OR(AZ182=0,AZ182="-",AY182=0,AY182="-"),"-",AZ182-AY182)</f>
        <v>-</v>
      </c>
      <c r="BA138" s="26" t="str">
        <f t="shared" si="1247"/>
        <v>-</v>
      </c>
      <c r="BH138" s="67" t="s">
        <v>112</v>
      </c>
    </row>
    <row r="139" spans="1:60" s="9" customFormat="1" x14ac:dyDescent="0.45">
      <c r="K139" s="9" t="str">
        <f>Format!$E$18</f>
        <v>% of sales</v>
      </c>
      <c r="L139" s="151" t="s">
        <v>47</v>
      </c>
      <c r="M139" s="8"/>
      <c r="N139" s="37" t="str">
        <f>IFERROR(IF(N138="","-",N138/N$131*100),"-")</f>
        <v>-</v>
      </c>
      <c r="O139" s="37" t="str">
        <f t="shared" ref="O139" si="1248">IFERROR(IF(O138="","-",O138/O$131*100),"-")</f>
        <v>-</v>
      </c>
      <c r="P139" s="37" t="str">
        <f t="shared" ref="P139" si="1249">IFERROR(IF(P138="","-",P138/P$131*100),"-")</f>
        <v>-</v>
      </c>
      <c r="Q139" s="37" t="str">
        <f t="shared" ref="Q139" si="1250">IFERROR(IF(Q138="","-",Q138/Q$131*100),"-")</f>
        <v>-</v>
      </c>
      <c r="R139" s="37" t="str">
        <f t="shared" ref="R139" si="1251">IFERROR(IF(R138="","-",R138/R$131*100),"-")</f>
        <v>-</v>
      </c>
      <c r="S139" s="37" t="str">
        <f t="shared" ref="S139" si="1252">IFERROR(IF(S138="","-",S138/S$131*100),"-")</f>
        <v>-</v>
      </c>
      <c r="T139" s="37" t="str">
        <f t="shared" ref="T139" si="1253">IFERROR(IF(T138="","-",T138/T$131*100),"-")</f>
        <v>-</v>
      </c>
      <c r="U139" s="37" t="str">
        <f t="shared" ref="U139" si="1254">IFERROR(IF(U138="","-",U138/U$131*100),"-")</f>
        <v>-</v>
      </c>
      <c r="V139" s="37" t="str">
        <f t="shared" ref="V139" si="1255">IFERROR(IF(V138="","-",V138/V$131*100),"-")</f>
        <v>-</v>
      </c>
      <c r="W139" s="37" t="str">
        <f t="shared" ref="W139" si="1256">IFERROR(IF(W138="","-",W138/W$131*100),"-")</f>
        <v>-</v>
      </c>
      <c r="X139" s="38" t="str">
        <f t="shared" ref="X139" si="1257">IFERROR(IF(X138="","-",X138/X$131*100),"-")</f>
        <v>-</v>
      </c>
      <c r="Y139" s="37" t="str">
        <f t="shared" ref="Y139" si="1258">IFERROR(IF(Y138="","-",Y138/Y$131*100),"-")</f>
        <v>-</v>
      </c>
      <c r="Z139" s="37" t="str">
        <f t="shared" ref="Z139" si="1259">IFERROR(IF(Z138="","-",Z138/Z$131*100),"-")</f>
        <v>-</v>
      </c>
      <c r="AA139" s="37" t="str">
        <f t="shared" ref="AA139" si="1260">IFERROR(IF(AA138="","-",AA138/AA$131*100),"-")</f>
        <v>-</v>
      </c>
      <c r="AB139" s="37" t="str">
        <f t="shared" ref="AB139" si="1261">IFERROR(IF(AB138="","-",AB138/AB$131*100),"-")</f>
        <v>-</v>
      </c>
      <c r="AC139" s="38" t="str">
        <f t="shared" ref="AC139" si="1262">IFERROR(IF(AC138="","-",AC138/AC$131*100),"-")</f>
        <v>-</v>
      </c>
      <c r="AD139" s="37" t="str">
        <f t="shared" ref="AD139:AE139" si="1263">IFERROR(IF(AD138="","-",AD138/AD$131*100),"-")</f>
        <v>-</v>
      </c>
      <c r="AE139" s="37" t="str">
        <f t="shared" si="1263"/>
        <v>-</v>
      </c>
      <c r="AF139" s="37"/>
      <c r="AG139" s="38"/>
      <c r="AH139" s="38" t="str">
        <f t="shared" ref="AH139:AK139" si="1264">IFERROR(IF(AH138="","-",AH138/AH$131*100),"-")</f>
        <v>-</v>
      </c>
      <c r="AI139" s="37" t="str">
        <f t="shared" si="1264"/>
        <v>-</v>
      </c>
      <c r="AJ139" s="37" t="str">
        <f t="shared" si="1264"/>
        <v>-</v>
      </c>
      <c r="AK139" s="39" t="str">
        <f t="shared" si="1264"/>
        <v>-</v>
      </c>
      <c r="AL139" s="38" t="str">
        <f t="shared" ref="AL139:AO139" si="1265">IFERROR(IF(AL138="","-",AL138/AL$131*100),"-")</f>
        <v>-</v>
      </c>
      <c r="AM139" s="37" t="str">
        <f t="shared" si="1265"/>
        <v>-</v>
      </c>
      <c r="AN139" s="37" t="str">
        <f t="shared" si="1265"/>
        <v>-</v>
      </c>
      <c r="AO139" s="39" t="str">
        <f t="shared" si="1265"/>
        <v>-</v>
      </c>
      <c r="AP139" s="38" t="str">
        <f t="shared" ref="AP139" si="1266">IFERROR(IF(AP138="","-",AP138/AP$131*100),"-")</f>
        <v>-</v>
      </c>
      <c r="AQ139" s="37" t="str">
        <f t="shared" ref="AQ139" si="1267">IFERROR(IF(AQ138="","-",AQ138/AQ$131*100),"-")</f>
        <v>-</v>
      </c>
      <c r="AR139" s="37" t="str">
        <f t="shared" ref="AR139" si="1268">IFERROR(IF(AR138="","-",AR138/AR$131*100),"-")</f>
        <v>-</v>
      </c>
      <c r="AS139" s="39" t="str">
        <f t="shared" ref="AS139" si="1269">IFERROR(IF(AS138="","-",AS138/AS$131*100),"-")</f>
        <v>-</v>
      </c>
      <c r="AT139" s="38" t="str">
        <f t="shared" ref="AT139" si="1270">IFERROR(IF(AT138="","-",AT138/AT$131*100),"-")</f>
        <v>-</v>
      </c>
      <c r="AU139" s="37" t="str">
        <f t="shared" ref="AU139" si="1271">IFERROR(IF(AU138="","-",AU138/AU$131*100),"-")</f>
        <v>-</v>
      </c>
      <c r="AV139" s="37" t="str">
        <f t="shared" ref="AV139" si="1272">IFERROR(IF(AV138="","-",AV138/AV$131*100),"-")</f>
        <v>-</v>
      </c>
      <c r="AW139" s="39" t="str">
        <f t="shared" ref="AW139" si="1273">IFERROR(IF(AW138="","-",AW138/AW$131*100),"-")</f>
        <v>-</v>
      </c>
      <c r="AX139" s="38" t="str">
        <f t="shared" ref="AX139" si="1274">IFERROR(IF(AX138="","-",AX138/AX$131*100),"-")</f>
        <v>-</v>
      </c>
      <c r="AY139" s="37" t="str">
        <f t="shared" ref="AY139" si="1275">IFERROR(IF(AY138="","-",AY138/AY$131*100),"-")</f>
        <v>-</v>
      </c>
      <c r="AZ139" s="37" t="str">
        <f t="shared" ref="AZ139" si="1276">IFERROR(IF(AZ138="","-",AZ138/AZ$131*100),"-")</f>
        <v>-</v>
      </c>
      <c r="BA139" s="39" t="str">
        <f t="shared" ref="BA139" si="1277">IFERROR(IF(BA138="","-",BA138/BA$131*100),"-")</f>
        <v>-</v>
      </c>
      <c r="BB139" s="38" t="str">
        <f t="shared" ref="BB139" si="1278">IFERROR(IF(BB138="","-",BB138/BB$131*100),"-")</f>
        <v>-</v>
      </c>
      <c r="BC139" s="37" t="str">
        <f t="shared" ref="BC139" si="1279">IFERROR(IF(BC138="","-",BC138/BC$131*100),"-")</f>
        <v>-</v>
      </c>
      <c r="BD139" s="37" t="str">
        <f t="shared" ref="BD139" si="1280">IFERROR(IF(BD138="","-",BD138/BD$131*100),"-")</f>
        <v>-</v>
      </c>
      <c r="BE139" s="39" t="str">
        <f t="shared" ref="BE139" si="1281">IFERROR(IF(BE138="","-",BE138/BE$131*100),"-")</f>
        <v>-</v>
      </c>
      <c r="BF139" s="40"/>
      <c r="BG139" s="40"/>
      <c r="BH139" s="110" t="s">
        <v>112</v>
      </c>
    </row>
    <row r="140" spans="1:60" s="5" customFormat="1" x14ac:dyDescent="0.45">
      <c r="D140" s="5" t="s">
        <v>35</v>
      </c>
      <c r="L140" s="150" t="str">
        <f>Format!$E$10</f>
        <v>百万円</v>
      </c>
      <c r="M140" s="16"/>
      <c r="N140" s="33"/>
      <c r="O140" s="33"/>
      <c r="P140" s="33"/>
      <c r="Q140" s="33"/>
      <c r="R140" s="33"/>
      <c r="S140" s="33"/>
      <c r="T140" s="33"/>
      <c r="U140" s="33"/>
      <c r="V140" s="33"/>
      <c r="W140" s="33"/>
      <c r="X140" s="34">
        <f>X135-X138</f>
        <v>0</v>
      </c>
      <c r="Y140" s="33">
        <f t="shared" ref="Y140:AB140" si="1282">Y135-Y138</f>
        <v>0</v>
      </c>
      <c r="Z140" s="33">
        <f t="shared" si="1282"/>
        <v>0</v>
      </c>
      <c r="AA140" s="33">
        <f t="shared" si="1282"/>
        <v>0</v>
      </c>
      <c r="AB140" s="33">
        <f t="shared" si="1282"/>
        <v>0</v>
      </c>
      <c r="AC140" s="34"/>
      <c r="AD140" s="33"/>
      <c r="AE140" s="33"/>
      <c r="AF140" s="33"/>
      <c r="AG140" s="34"/>
      <c r="AH140" s="34" t="str">
        <f>IF(OR(AH184=0,AH184="-"),"-",AH184)</f>
        <v>-</v>
      </c>
      <c r="AI140" s="33" t="str">
        <f>IF(OR(AI184=0,AI184="-",AH184=0,AH184="-"),"-",AI184-AH184)</f>
        <v>-</v>
      </c>
      <c r="AJ140" s="33" t="str">
        <f t="shared" ref="AJ140" si="1283">IF(OR(AJ184=0,AJ184="-",AI184=0,AI184="-"),"-",AJ184-AI184)</f>
        <v>-</v>
      </c>
      <c r="AK140" s="35" t="str">
        <f t="shared" ref="AK140" si="1284">IF(OR(AK184=0,AK184="-",AJ184=0,AJ184="-"),"-",AK184-AJ184)</f>
        <v>-</v>
      </c>
      <c r="AL140" s="34" t="str">
        <f>IF(OR(AL184=0,AL184="-"),"-",AL184)</f>
        <v>-</v>
      </c>
      <c r="AM140" s="33" t="str">
        <f>IF(OR(AM184=0,AM184="-",AL184=0,AL184="-"),"-",AM184-AL184)</f>
        <v>-</v>
      </c>
      <c r="AN140" s="33" t="str">
        <f t="shared" ref="AN140" si="1285">IF(OR(AN184=0,AN184="-",AM184=0,AM184="-"),"-",AN184-AM184)</f>
        <v>-</v>
      </c>
      <c r="AO140" s="35" t="str">
        <f t="shared" ref="AO140" si="1286">IF(OR(AO184=0,AO184="-",AN184=0,AN184="-"),"-",AO184-AN184)</f>
        <v>-</v>
      </c>
      <c r="AP140" s="34" t="str">
        <f>IF(OR(AP184=0,AP184="-"),"-",AP184)</f>
        <v>-</v>
      </c>
      <c r="AQ140" s="33" t="str">
        <f>IF(OR(AQ184=0,AQ184="-",AP184=0,AP184="-"),"-",AQ184-AP184)</f>
        <v>-</v>
      </c>
      <c r="AR140" s="33" t="str">
        <f t="shared" ref="AR140:AS140" si="1287">IF(OR(AR184=0,AR184="-",AQ184=0,AQ184="-"),"-",AR184-AQ184)</f>
        <v>-</v>
      </c>
      <c r="AS140" s="35" t="str">
        <f t="shared" si="1287"/>
        <v>-</v>
      </c>
      <c r="AT140" s="34" t="str">
        <f>IF(OR(AT184=0,AT184="-"),"-",AT184)</f>
        <v>-</v>
      </c>
      <c r="AU140" s="33" t="str">
        <f>IF(OR(AU184=0,AU184="-",AT184=0,AT184="-"),"-",AU184-AT184)</f>
        <v>-</v>
      </c>
      <c r="AV140" s="33" t="str">
        <f t="shared" ref="AV140:AW140" si="1288">IF(OR(AV184=0,AV184="-",AU184=0,AU184="-"),"-",AV184-AU184)</f>
        <v>-</v>
      </c>
      <c r="AW140" s="35" t="str">
        <f t="shared" si="1288"/>
        <v>-</v>
      </c>
      <c r="AX140" s="34" t="str">
        <f>IF(OR(AX184=0,AX184="-"),"-",AX184)</f>
        <v>-</v>
      </c>
      <c r="AY140" s="33" t="str">
        <f>IF(OR(AY184=0,AY184="-",AX184=0,AX184="-"),"-",AY184-AX184)</f>
        <v>-</v>
      </c>
      <c r="AZ140" s="33" t="str">
        <f t="shared" ref="AZ140:BA140" si="1289">IF(OR(AZ184=0,AZ184="-",AY184=0,AY184="-"),"-",AZ184-AY184)</f>
        <v>-</v>
      </c>
      <c r="BA140" s="35" t="str">
        <f t="shared" si="1289"/>
        <v>-</v>
      </c>
      <c r="BB140" s="34"/>
      <c r="BC140" s="33"/>
      <c r="BD140" s="33"/>
      <c r="BE140" s="35"/>
      <c r="BF140" s="36"/>
      <c r="BG140" s="36"/>
      <c r="BH140" s="69" t="s">
        <v>112</v>
      </c>
    </row>
    <row r="141" spans="1:60" s="9" customFormat="1" x14ac:dyDescent="0.45">
      <c r="K141" s="9" t="str">
        <f>Format!$E$17</f>
        <v>YoY, %</v>
      </c>
      <c r="L141" s="151" t="s">
        <v>47</v>
      </c>
      <c r="M141" s="8"/>
      <c r="N141" s="37" t="str">
        <f>IFERROR((N140-M140)/M140*100,"-")</f>
        <v>-</v>
      </c>
      <c r="O141" s="37" t="str">
        <f>IFERROR((O140-N140)/N140*100,"-")</f>
        <v>-</v>
      </c>
      <c r="P141" s="37" t="str">
        <f t="shared" ref="P141" si="1290">IFERROR((P140-O140)/O140*100,"-")</f>
        <v>-</v>
      </c>
      <c r="Q141" s="37" t="str">
        <f t="shared" ref="Q141" si="1291">IFERROR((Q140-P140)/P140*100,"-")</f>
        <v>-</v>
      </c>
      <c r="R141" s="37" t="str">
        <f t="shared" ref="R141" si="1292">IFERROR((R140-Q140)/Q140*100,"-")</f>
        <v>-</v>
      </c>
      <c r="S141" s="37" t="str">
        <f t="shared" ref="S141" si="1293">IFERROR((S140-R140)/R140*100,"-")</f>
        <v>-</v>
      </c>
      <c r="T141" s="37" t="str">
        <f t="shared" ref="T141" si="1294">IFERROR((T140-S140)/S140*100,"-")</f>
        <v>-</v>
      </c>
      <c r="U141" s="37" t="str">
        <f t="shared" ref="U141" si="1295">IFERROR((U140-T140)/T140*100,"-")</f>
        <v>-</v>
      </c>
      <c r="V141" s="37" t="str">
        <f t="shared" ref="V141" si="1296">IFERROR((V140-U140)/U140*100,"-")</f>
        <v>-</v>
      </c>
      <c r="W141" s="37" t="str">
        <f t="shared" ref="W141" si="1297">IFERROR((W140-V140)/V140*100,"-")</f>
        <v>-</v>
      </c>
      <c r="X141" s="38" t="str">
        <f t="shared" ref="X141" si="1298">IFERROR((X140-W140)/W140*100,"-")</f>
        <v>-</v>
      </c>
      <c r="Y141" s="37" t="str">
        <f t="shared" ref="Y141" si="1299">IFERROR((Y140-X140)/X140*100,"-")</f>
        <v>-</v>
      </c>
      <c r="Z141" s="37" t="str">
        <f t="shared" ref="Z141" si="1300">IFERROR((Z140-Y140)/Y140*100,"-")</f>
        <v>-</v>
      </c>
      <c r="AA141" s="37" t="str">
        <f t="shared" ref="AA141" si="1301">IFERROR((AA140-Z140)/Z140*100,"-")</f>
        <v>-</v>
      </c>
      <c r="AB141" s="37" t="str">
        <f t="shared" ref="AB141" si="1302">IFERROR((AB140-AA140)/AA140*100,"-")</f>
        <v>-</v>
      </c>
      <c r="AC141" s="38" t="str">
        <f>IFERROR((AC140-W140)/W140*100,"-")</f>
        <v>-</v>
      </c>
      <c r="AD141" s="37" t="str">
        <f t="shared" ref="AD141" si="1303">IFERROR((AD140-X140)/X140*100,"-")</f>
        <v>-</v>
      </c>
      <c r="AE141" s="37" t="str">
        <f t="shared" ref="AE141" si="1304">IFERROR((AE140-Y140)/Y140*100,"-")</f>
        <v>-</v>
      </c>
      <c r="AF141" s="37"/>
      <c r="AG141" s="38"/>
      <c r="AH141" s="38" t="str">
        <f t="shared" ref="AH141" si="1305">IFERROR((AH140-AD140)/AD140*100,"-")</f>
        <v>-</v>
      </c>
      <c r="AI141" s="37" t="str">
        <f t="shared" ref="AI141" si="1306">IFERROR((AI140-AE140)/AE140*100,"-")</f>
        <v>-</v>
      </c>
      <c r="AJ141" s="37" t="str">
        <f t="shared" ref="AJ141" si="1307">IFERROR((AJ140-AF140)/AF140*100,"-")</f>
        <v>-</v>
      </c>
      <c r="AK141" s="39" t="str">
        <f t="shared" ref="AK141" si="1308">IFERROR((AK140-AG140)/AG140*100,"-")</f>
        <v>-</v>
      </c>
      <c r="AL141" s="38" t="str">
        <f t="shared" ref="AL141" si="1309">IFERROR((AL140-AH140)/AH140*100,"-")</f>
        <v>-</v>
      </c>
      <c r="AM141" s="37" t="str">
        <f t="shared" ref="AM141" si="1310">IFERROR((AM140-AI140)/AI140*100,"-")</f>
        <v>-</v>
      </c>
      <c r="AN141" s="37" t="str">
        <f t="shared" ref="AN141" si="1311">IFERROR((AN140-AJ140)/AJ140*100,"-")</f>
        <v>-</v>
      </c>
      <c r="AO141" s="39" t="str">
        <f t="shared" ref="AO141" si="1312">IFERROR((AO140-AK140)/AK140*100,"-")</f>
        <v>-</v>
      </c>
      <c r="AP141" s="38" t="str">
        <f t="shared" ref="AP141" si="1313">IFERROR((AP140-AL140)/AL140*100,"-")</f>
        <v>-</v>
      </c>
      <c r="AQ141" s="37" t="str">
        <f t="shared" ref="AQ141" si="1314">IFERROR((AQ140-AM140)/AM140*100,"-")</f>
        <v>-</v>
      </c>
      <c r="AR141" s="37" t="str">
        <f t="shared" ref="AR141" si="1315">IFERROR((AR140-AN140)/AN140*100,"-")</f>
        <v>-</v>
      </c>
      <c r="AS141" s="39" t="str">
        <f t="shared" ref="AS141" si="1316">IFERROR((AS140-AO140)/AO140*100,"-")</f>
        <v>-</v>
      </c>
      <c r="AT141" s="38" t="str">
        <f t="shared" ref="AT141" si="1317">IFERROR((AT140-AP140)/AP140*100,"-")</f>
        <v>-</v>
      </c>
      <c r="AU141" s="37" t="str">
        <f t="shared" ref="AU141" si="1318">IFERROR((AU140-AQ140)/AQ140*100,"-")</f>
        <v>-</v>
      </c>
      <c r="AV141" s="37" t="str">
        <f t="shared" ref="AV141" si="1319">IFERROR((AV140-AR140)/AR140*100,"-")</f>
        <v>-</v>
      </c>
      <c r="AW141" s="39" t="str">
        <f t="shared" ref="AW141" si="1320">IFERROR((AW140-AS140)/AS140*100,"-")</f>
        <v>-</v>
      </c>
      <c r="AX141" s="38" t="str">
        <f t="shared" ref="AX141" si="1321">IFERROR((AX140-AT140)/AT140*100,"-")</f>
        <v>-</v>
      </c>
      <c r="AY141" s="37" t="str">
        <f t="shared" ref="AY141" si="1322">IFERROR((AY140-AU140)/AU140*100,"-")</f>
        <v>-</v>
      </c>
      <c r="AZ141" s="37" t="str">
        <f t="shared" ref="AZ141" si="1323">IFERROR((AZ140-AV140)/AV140*100,"-")</f>
        <v>-</v>
      </c>
      <c r="BA141" s="39" t="str">
        <f t="shared" ref="BA141" si="1324">IFERROR((BA140-AW140)/AW140*100,"-")</f>
        <v>-</v>
      </c>
      <c r="BB141" s="38" t="str">
        <f t="shared" ref="BB141" si="1325">IFERROR((BB140-AX140)/AX140*100,"-")</f>
        <v>-</v>
      </c>
      <c r="BC141" s="37" t="str">
        <f t="shared" ref="BC141" si="1326">IFERROR((BC140-AY140)/AY140*100,"-")</f>
        <v>-</v>
      </c>
      <c r="BD141" s="37" t="str">
        <f t="shared" ref="BD141" si="1327">IFERROR((BD140-AZ140)/AZ140*100,"-")</f>
        <v>-</v>
      </c>
      <c r="BE141" s="39" t="str">
        <f t="shared" ref="BE141" si="1328">IFERROR((BE140-BA140)/BA140*100,"-")</f>
        <v>-</v>
      </c>
      <c r="BF141" s="40"/>
      <c r="BG141" s="40"/>
      <c r="BH141" s="110" t="s">
        <v>112</v>
      </c>
    </row>
    <row r="142" spans="1:60" s="9" customFormat="1" x14ac:dyDescent="0.45">
      <c r="K142" s="9" t="str">
        <f>Format!$E$18</f>
        <v>% of sales</v>
      </c>
      <c r="L142" s="151" t="s">
        <v>47</v>
      </c>
      <c r="M142" s="8"/>
      <c r="N142" s="37" t="str">
        <f>IFERROR(IF(N140="","-",N140/N$131*100),"-")</f>
        <v>-</v>
      </c>
      <c r="O142" s="37" t="str">
        <f t="shared" ref="O142" si="1329">IFERROR(IF(O140="","-",O140/O$131*100),"-")</f>
        <v>-</v>
      </c>
      <c r="P142" s="37" t="str">
        <f t="shared" ref="P142" si="1330">IFERROR(IF(P140="","-",P140/P$131*100),"-")</f>
        <v>-</v>
      </c>
      <c r="Q142" s="37" t="str">
        <f t="shared" ref="Q142" si="1331">IFERROR(IF(Q140="","-",Q140/Q$131*100),"-")</f>
        <v>-</v>
      </c>
      <c r="R142" s="37" t="str">
        <f t="shared" ref="R142" si="1332">IFERROR(IF(R140="","-",R140/R$131*100),"-")</f>
        <v>-</v>
      </c>
      <c r="S142" s="37" t="str">
        <f t="shared" ref="S142" si="1333">IFERROR(IF(S140="","-",S140/S$131*100),"-")</f>
        <v>-</v>
      </c>
      <c r="T142" s="37" t="str">
        <f t="shared" ref="T142" si="1334">IFERROR(IF(T140="","-",T140/T$131*100),"-")</f>
        <v>-</v>
      </c>
      <c r="U142" s="37" t="str">
        <f t="shared" ref="U142" si="1335">IFERROR(IF(U140="","-",U140/U$131*100),"-")</f>
        <v>-</v>
      </c>
      <c r="V142" s="37" t="str">
        <f t="shared" ref="V142" si="1336">IFERROR(IF(V140="","-",V140/V$131*100),"-")</f>
        <v>-</v>
      </c>
      <c r="W142" s="37" t="str">
        <f t="shared" ref="W142" si="1337">IFERROR(IF(W140="","-",W140/W$131*100),"-")</f>
        <v>-</v>
      </c>
      <c r="X142" s="38" t="str">
        <f t="shared" ref="X142" si="1338">IFERROR(IF(X140="","-",X140/X$131*100),"-")</f>
        <v>-</v>
      </c>
      <c r="Y142" s="37" t="str">
        <f t="shared" ref="Y142" si="1339">IFERROR(IF(Y140="","-",Y140/Y$131*100),"-")</f>
        <v>-</v>
      </c>
      <c r="Z142" s="37" t="str">
        <f t="shared" ref="Z142" si="1340">IFERROR(IF(Z140="","-",Z140/Z$131*100),"-")</f>
        <v>-</v>
      </c>
      <c r="AA142" s="37" t="str">
        <f t="shared" ref="AA142" si="1341">IFERROR(IF(AA140="","-",AA140/AA$131*100),"-")</f>
        <v>-</v>
      </c>
      <c r="AB142" s="37" t="str">
        <f t="shared" ref="AB142" si="1342">IFERROR(IF(AB140="","-",AB140/AB$131*100),"-")</f>
        <v>-</v>
      </c>
      <c r="AC142" s="38" t="str">
        <f t="shared" ref="AC142" si="1343">IFERROR(IF(AC140="","-",AC140/AC$131*100),"-")</f>
        <v>-</v>
      </c>
      <c r="AD142" s="37" t="str">
        <f t="shared" ref="AD142:AE142" si="1344">IFERROR(IF(AD140="","-",AD140/AD$131*100),"-")</f>
        <v>-</v>
      </c>
      <c r="AE142" s="37" t="str">
        <f t="shared" si="1344"/>
        <v>-</v>
      </c>
      <c r="AF142" s="37"/>
      <c r="AG142" s="38"/>
      <c r="AH142" s="38" t="str">
        <f t="shared" ref="AH142:AK142" si="1345">IFERROR(IF(AH140="","-",AH140/AH$131*100),"-")</f>
        <v>-</v>
      </c>
      <c r="AI142" s="37" t="str">
        <f t="shared" si="1345"/>
        <v>-</v>
      </c>
      <c r="AJ142" s="37" t="str">
        <f t="shared" si="1345"/>
        <v>-</v>
      </c>
      <c r="AK142" s="39" t="str">
        <f t="shared" si="1345"/>
        <v>-</v>
      </c>
      <c r="AL142" s="38" t="str">
        <f t="shared" ref="AL142:AO142" si="1346">IFERROR(IF(AL140="","-",AL140/AL$131*100),"-")</f>
        <v>-</v>
      </c>
      <c r="AM142" s="37" t="str">
        <f t="shared" si="1346"/>
        <v>-</v>
      </c>
      <c r="AN142" s="37" t="str">
        <f t="shared" si="1346"/>
        <v>-</v>
      </c>
      <c r="AO142" s="39" t="str">
        <f t="shared" si="1346"/>
        <v>-</v>
      </c>
      <c r="AP142" s="38" t="str">
        <f t="shared" ref="AP142" si="1347">IFERROR(IF(AP140="","-",AP140/AP$131*100),"-")</f>
        <v>-</v>
      </c>
      <c r="AQ142" s="37" t="str">
        <f t="shared" ref="AQ142" si="1348">IFERROR(IF(AQ140="","-",AQ140/AQ$131*100),"-")</f>
        <v>-</v>
      </c>
      <c r="AR142" s="37" t="str">
        <f t="shared" ref="AR142" si="1349">IFERROR(IF(AR140="","-",AR140/AR$131*100),"-")</f>
        <v>-</v>
      </c>
      <c r="AS142" s="39" t="str">
        <f t="shared" ref="AS142" si="1350">IFERROR(IF(AS140="","-",AS140/AS$131*100),"-")</f>
        <v>-</v>
      </c>
      <c r="AT142" s="38" t="str">
        <f t="shared" ref="AT142" si="1351">IFERROR(IF(AT140="","-",AT140/AT$131*100),"-")</f>
        <v>-</v>
      </c>
      <c r="AU142" s="37" t="str">
        <f t="shared" ref="AU142" si="1352">IFERROR(IF(AU140="","-",AU140/AU$131*100),"-")</f>
        <v>-</v>
      </c>
      <c r="AV142" s="37" t="str">
        <f t="shared" ref="AV142" si="1353">IFERROR(IF(AV140="","-",AV140/AV$131*100),"-")</f>
        <v>-</v>
      </c>
      <c r="AW142" s="39" t="str">
        <f t="shared" ref="AW142" si="1354">IFERROR(IF(AW140="","-",AW140/AW$131*100),"-")</f>
        <v>-</v>
      </c>
      <c r="AX142" s="38" t="str">
        <f t="shared" ref="AX142" si="1355">IFERROR(IF(AX140="","-",AX140/AX$131*100),"-")</f>
        <v>-</v>
      </c>
      <c r="AY142" s="37" t="str">
        <f t="shared" ref="AY142" si="1356">IFERROR(IF(AY140="","-",AY140/AY$131*100),"-")</f>
        <v>-</v>
      </c>
      <c r="AZ142" s="37" t="str">
        <f t="shared" ref="AZ142" si="1357">IFERROR(IF(AZ140="","-",AZ140/AZ$131*100),"-")</f>
        <v>-</v>
      </c>
      <c r="BA142" s="39" t="str">
        <f t="shared" ref="BA142" si="1358">IFERROR(IF(BA140="","-",BA140/BA$131*100),"-")</f>
        <v>-</v>
      </c>
      <c r="BB142" s="38" t="str">
        <f t="shared" ref="BB142" si="1359">IFERROR(IF(BB140="","-",BB140/BB$131*100),"-")</f>
        <v>-</v>
      </c>
      <c r="BC142" s="37" t="str">
        <f t="shared" ref="BC142" si="1360">IFERROR(IF(BC140="","-",BC140/BC$131*100),"-")</f>
        <v>-</v>
      </c>
      <c r="BD142" s="37" t="str">
        <f t="shared" ref="BD142" si="1361">IFERROR(IF(BD140="","-",BD140/BD$131*100),"-")</f>
        <v>-</v>
      </c>
      <c r="BE142" s="39" t="str">
        <f t="shared" ref="BE142" si="1362">IFERROR(IF(BE140="","-",BE140/BE$131*100),"-")</f>
        <v>-</v>
      </c>
      <c r="BF142" s="40"/>
      <c r="BG142" s="40"/>
      <c r="BH142" s="110" t="s">
        <v>112</v>
      </c>
    </row>
    <row r="143" spans="1:60" x14ac:dyDescent="0.45">
      <c r="D143" s="1" t="s">
        <v>36</v>
      </c>
      <c r="L143" s="148" t="str">
        <f>Format!$E$10</f>
        <v>百万円</v>
      </c>
      <c r="X143" s="61">
        <f>SUM(X144:X148)</f>
        <v>0</v>
      </c>
      <c r="Y143" s="62">
        <f t="shared" ref="Y143:AB143" si="1363">SUM(Y144:Y148)</f>
        <v>0</v>
      </c>
      <c r="Z143" s="62">
        <f t="shared" si="1363"/>
        <v>0</v>
      </c>
      <c r="AA143" s="62">
        <f t="shared" si="1363"/>
        <v>0</v>
      </c>
      <c r="AB143" s="62">
        <f t="shared" si="1363"/>
        <v>0</v>
      </c>
      <c r="AH143" s="25" t="str">
        <f t="shared" ref="AH143:AH147" si="1364">IF(OR(AH187=0,AH187="-"),"-",AH187)</f>
        <v>-</v>
      </c>
      <c r="AI143" s="24" t="str">
        <f t="shared" ref="AI143:AI147" si="1365">IF(OR(AI187=0,AI187="-",AH187=0,AH187="-"),"-",AI187-AH187)</f>
        <v>-</v>
      </c>
      <c r="AJ143" s="24" t="str">
        <f t="shared" ref="AJ143:AJ147" si="1366">IF(OR(AJ187=0,AJ187="-",AI187=0,AI187="-"),"-",AJ187-AI187)</f>
        <v>-</v>
      </c>
      <c r="AK143" s="26" t="str">
        <f t="shared" ref="AK143:AK147" si="1367">IF(OR(AK187=0,AK187="-",AJ187=0,AJ187="-"),"-",AK187-AJ187)</f>
        <v>-</v>
      </c>
      <c r="AL143" s="25" t="str">
        <f t="shared" ref="AL143:AL147" si="1368">IF(OR(AL187=0,AL187="-"),"-",AL187)</f>
        <v>-</v>
      </c>
      <c r="AM143" s="24" t="str">
        <f t="shared" ref="AM143:AM147" si="1369">IF(OR(AM187=0,AM187="-",AL187=0,AL187="-"),"-",AM187-AL187)</f>
        <v>-</v>
      </c>
      <c r="AN143" s="24" t="str">
        <f t="shared" ref="AN143:AN147" si="1370">IF(OR(AN187=0,AN187="-",AM187=0,AM187="-"),"-",AN187-AM187)</f>
        <v>-</v>
      </c>
      <c r="AO143" s="26" t="str">
        <f t="shared" ref="AO143:AO147" si="1371">IF(OR(AO187=0,AO187="-",AN187=0,AN187="-"),"-",AO187-AN187)</f>
        <v>-</v>
      </c>
      <c r="AP143" s="25" t="str">
        <f t="shared" ref="AP143:AP147" si="1372">IF(OR(AP187=0,AP187="-"),"-",AP187)</f>
        <v>-</v>
      </c>
      <c r="AQ143" s="24" t="str">
        <f t="shared" ref="AQ143:AQ147" si="1373">IF(OR(AQ187=0,AQ187="-",AP187=0,AP187="-"),"-",AQ187-AP187)</f>
        <v>-</v>
      </c>
      <c r="AR143" s="24" t="str">
        <f t="shared" ref="AR143:AS143" si="1374">IF(OR(AR187=0,AR187="-",AQ187=0,AQ187="-"),"-",AR187-AQ187)</f>
        <v>-</v>
      </c>
      <c r="AS143" s="26" t="str">
        <f t="shared" si="1374"/>
        <v>-</v>
      </c>
      <c r="AT143" s="25" t="str">
        <f t="shared" ref="AT143:AT147" si="1375">IF(OR(AT187=0,AT187="-"),"-",AT187)</f>
        <v>-</v>
      </c>
      <c r="AU143" s="24" t="str">
        <f t="shared" ref="AU143:AW143" si="1376">IF(OR(AU187=0,AU187="-",AT187=0,AT187="-"),"-",AU187-AT187)</f>
        <v>-</v>
      </c>
      <c r="AV143" s="24" t="str">
        <f t="shared" si="1376"/>
        <v>-</v>
      </c>
      <c r="AW143" s="26" t="str">
        <f t="shared" si="1376"/>
        <v>-</v>
      </c>
      <c r="AX143" s="25" t="str">
        <f t="shared" ref="AX143:AX147" si="1377">IF(OR(AX187=0,AX187="-"),"-",AX187)</f>
        <v>-</v>
      </c>
      <c r="AY143" s="24" t="str">
        <f t="shared" ref="AY143:BA143" si="1378">IF(OR(AY187=0,AY187="-",AX187=0,AX187="-"),"-",AY187-AX187)</f>
        <v>-</v>
      </c>
      <c r="AZ143" s="24" t="str">
        <f t="shared" si="1378"/>
        <v>-</v>
      </c>
      <c r="BA143" s="26" t="str">
        <f t="shared" si="1378"/>
        <v>-</v>
      </c>
      <c r="BH143" s="67" t="s">
        <v>112</v>
      </c>
    </row>
    <row r="144" spans="1:60" hidden="1" outlineLevel="1" x14ac:dyDescent="0.45">
      <c r="E144" s="1" t="s">
        <v>110</v>
      </c>
      <c r="L144" s="148" t="str">
        <f>Format!$E$10</f>
        <v>百万円</v>
      </c>
      <c r="X144" s="61">
        <f>W144</f>
        <v>0</v>
      </c>
      <c r="Y144" s="62">
        <f t="shared" ref="Y144:AB144" si="1379">X144</f>
        <v>0</v>
      </c>
      <c r="Z144" s="62">
        <f t="shared" si="1379"/>
        <v>0</v>
      </c>
      <c r="AA144" s="62">
        <f t="shared" si="1379"/>
        <v>0</v>
      </c>
      <c r="AB144" s="62">
        <f t="shared" si="1379"/>
        <v>0</v>
      </c>
      <c r="AH144" s="25" t="str">
        <f t="shared" si="1364"/>
        <v>-</v>
      </c>
      <c r="AI144" s="24" t="str">
        <f t="shared" si="1365"/>
        <v>-</v>
      </c>
      <c r="AJ144" s="24" t="str">
        <f t="shared" si="1366"/>
        <v>-</v>
      </c>
      <c r="AK144" s="26" t="str">
        <f t="shared" si="1367"/>
        <v>-</v>
      </c>
      <c r="AL144" s="25" t="str">
        <f t="shared" si="1368"/>
        <v>-</v>
      </c>
      <c r="AM144" s="24" t="str">
        <f t="shared" si="1369"/>
        <v>-</v>
      </c>
      <c r="AN144" s="24" t="str">
        <f t="shared" si="1370"/>
        <v>-</v>
      </c>
      <c r="AO144" s="26" t="str">
        <f t="shared" si="1371"/>
        <v>-</v>
      </c>
      <c r="AP144" s="25" t="str">
        <f t="shared" si="1372"/>
        <v>-</v>
      </c>
      <c r="AQ144" s="24" t="str">
        <f t="shared" si="1373"/>
        <v>-</v>
      </c>
      <c r="AR144" s="24" t="str">
        <f t="shared" ref="AR144:AS144" si="1380">IF(OR(AR188=0,AR188="-",AQ188=0,AQ188="-"),"-",AR188-AQ188)</f>
        <v>-</v>
      </c>
      <c r="AS144" s="26" t="str">
        <f t="shared" si="1380"/>
        <v>-</v>
      </c>
      <c r="AT144" s="25" t="str">
        <f t="shared" si="1375"/>
        <v>-</v>
      </c>
      <c r="AU144" s="24" t="str">
        <f t="shared" ref="AU144:AW144" si="1381">IF(OR(AU188=0,AU188="-",AT188=0,AT188="-"),"-",AU188-AT188)</f>
        <v>-</v>
      </c>
      <c r="AV144" s="24" t="str">
        <f t="shared" si="1381"/>
        <v>-</v>
      </c>
      <c r="AW144" s="26" t="str">
        <f t="shared" si="1381"/>
        <v>-</v>
      </c>
      <c r="AX144" s="25" t="str">
        <f t="shared" si="1377"/>
        <v>-</v>
      </c>
      <c r="AY144" s="24" t="str">
        <f t="shared" ref="AY144:BA144" si="1382">IF(OR(AY188=0,AY188="-",AX188=0,AX188="-"),"-",AY188-AX188)</f>
        <v>-</v>
      </c>
      <c r="AZ144" s="24" t="str">
        <f t="shared" si="1382"/>
        <v>-</v>
      </c>
      <c r="BA144" s="26" t="str">
        <f t="shared" si="1382"/>
        <v>-</v>
      </c>
      <c r="BH144" s="67" t="s">
        <v>112</v>
      </c>
    </row>
    <row r="145" spans="4:60" hidden="1" outlineLevel="1" x14ac:dyDescent="0.45">
      <c r="E145" s="1" t="s">
        <v>111</v>
      </c>
      <c r="L145" s="148" t="str">
        <f>Format!$E$10</f>
        <v>百万円</v>
      </c>
      <c r="X145" s="61">
        <f>W145</f>
        <v>0</v>
      </c>
      <c r="Y145" s="62">
        <f t="shared" ref="Y145:AB145" si="1383">X145</f>
        <v>0</v>
      </c>
      <c r="Z145" s="62">
        <f t="shared" si="1383"/>
        <v>0</v>
      </c>
      <c r="AA145" s="62">
        <f t="shared" si="1383"/>
        <v>0</v>
      </c>
      <c r="AB145" s="62">
        <f t="shared" si="1383"/>
        <v>0</v>
      </c>
      <c r="AH145" s="25" t="str">
        <f t="shared" si="1364"/>
        <v>-</v>
      </c>
      <c r="AI145" s="24" t="str">
        <f t="shared" si="1365"/>
        <v>-</v>
      </c>
      <c r="AJ145" s="24" t="str">
        <f t="shared" si="1366"/>
        <v>-</v>
      </c>
      <c r="AK145" s="26" t="str">
        <f t="shared" si="1367"/>
        <v>-</v>
      </c>
      <c r="AL145" s="25" t="str">
        <f t="shared" si="1368"/>
        <v>-</v>
      </c>
      <c r="AM145" s="24" t="str">
        <f t="shared" si="1369"/>
        <v>-</v>
      </c>
      <c r="AN145" s="24" t="str">
        <f t="shared" si="1370"/>
        <v>-</v>
      </c>
      <c r="AO145" s="26" t="str">
        <f t="shared" si="1371"/>
        <v>-</v>
      </c>
      <c r="AP145" s="25" t="str">
        <f t="shared" si="1372"/>
        <v>-</v>
      </c>
      <c r="AQ145" s="24" t="str">
        <f t="shared" si="1373"/>
        <v>-</v>
      </c>
      <c r="AR145" s="24" t="str">
        <f t="shared" ref="AR145:AS145" si="1384">IF(OR(AR189=0,AR189="-",AQ189=0,AQ189="-"),"-",AR189-AQ189)</f>
        <v>-</v>
      </c>
      <c r="AS145" s="26" t="str">
        <f t="shared" si="1384"/>
        <v>-</v>
      </c>
      <c r="AT145" s="25" t="str">
        <f t="shared" si="1375"/>
        <v>-</v>
      </c>
      <c r="AU145" s="24" t="str">
        <f t="shared" ref="AU145:AW145" si="1385">IF(OR(AU189=0,AU189="-",AT189=0,AT189="-"),"-",AU189-AT189)</f>
        <v>-</v>
      </c>
      <c r="AV145" s="24" t="str">
        <f t="shared" si="1385"/>
        <v>-</v>
      </c>
      <c r="AW145" s="26" t="str">
        <f t="shared" si="1385"/>
        <v>-</v>
      </c>
      <c r="AX145" s="25" t="str">
        <f t="shared" si="1377"/>
        <v>-</v>
      </c>
      <c r="AY145" s="24" t="str">
        <f t="shared" ref="AY145:BA145" si="1386">IF(OR(AY189=0,AY189="-",AX189=0,AX189="-"),"-",AY189-AX189)</f>
        <v>-</v>
      </c>
      <c r="AZ145" s="24" t="str">
        <f t="shared" si="1386"/>
        <v>-</v>
      </c>
      <c r="BA145" s="26" t="str">
        <f t="shared" si="1386"/>
        <v>-</v>
      </c>
      <c r="BH145" s="67" t="s">
        <v>112</v>
      </c>
    </row>
    <row r="146" spans="4:60" hidden="1" outlineLevel="1" x14ac:dyDescent="0.45">
      <c r="E146" s="1" t="s">
        <v>48</v>
      </c>
      <c r="L146" s="148" t="str">
        <f>Format!$E$10</f>
        <v>百万円</v>
      </c>
      <c r="X146" s="61">
        <f>W146</f>
        <v>0</v>
      </c>
      <c r="Y146" s="62">
        <f t="shared" ref="Y146:AB146" si="1387">X146</f>
        <v>0</v>
      </c>
      <c r="Z146" s="62">
        <f t="shared" si="1387"/>
        <v>0</v>
      </c>
      <c r="AA146" s="62">
        <f t="shared" si="1387"/>
        <v>0</v>
      </c>
      <c r="AB146" s="62">
        <f t="shared" si="1387"/>
        <v>0</v>
      </c>
      <c r="AH146" s="25" t="str">
        <f t="shared" si="1364"/>
        <v>-</v>
      </c>
      <c r="AI146" s="24" t="str">
        <f t="shared" si="1365"/>
        <v>-</v>
      </c>
      <c r="AJ146" s="24" t="str">
        <f t="shared" si="1366"/>
        <v>-</v>
      </c>
      <c r="AK146" s="26" t="str">
        <f t="shared" si="1367"/>
        <v>-</v>
      </c>
      <c r="AL146" s="25" t="str">
        <f t="shared" si="1368"/>
        <v>-</v>
      </c>
      <c r="AM146" s="24" t="str">
        <f t="shared" si="1369"/>
        <v>-</v>
      </c>
      <c r="AN146" s="24" t="str">
        <f t="shared" si="1370"/>
        <v>-</v>
      </c>
      <c r="AO146" s="26" t="str">
        <f t="shared" si="1371"/>
        <v>-</v>
      </c>
      <c r="AP146" s="25" t="str">
        <f t="shared" si="1372"/>
        <v>-</v>
      </c>
      <c r="AQ146" s="24" t="str">
        <f t="shared" si="1373"/>
        <v>-</v>
      </c>
      <c r="AR146" s="24" t="str">
        <f t="shared" ref="AR146:AS146" si="1388">IF(OR(AR190=0,AR190="-",AQ190=0,AQ190="-"),"-",AR190-AQ190)</f>
        <v>-</v>
      </c>
      <c r="AS146" s="26" t="str">
        <f t="shared" si="1388"/>
        <v>-</v>
      </c>
      <c r="AT146" s="25" t="str">
        <f t="shared" si="1375"/>
        <v>-</v>
      </c>
      <c r="AU146" s="24" t="str">
        <f t="shared" ref="AU146:AW146" si="1389">IF(OR(AU190=0,AU190="-",AT190=0,AT190="-"),"-",AU190-AT190)</f>
        <v>-</v>
      </c>
      <c r="AV146" s="24" t="str">
        <f t="shared" si="1389"/>
        <v>-</v>
      </c>
      <c r="AW146" s="26" t="str">
        <f t="shared" si="1389"/>
        <v>-</v>
      </c>
      <c r="AX146" s="25" t="str">
        <f t="shared" si="1377"/>
        <v>-</v>
      </c>
      <c r="AY146" s="24" t="str">
        <f t="shared" ref="AY146:BA146" si="1390">IF(OR(AY190=0,AY190="-",AX190=0,AX190="-"),"-",AY190-AX190)</f>
        <v>-</v>
      </c>
      <c r="AZ146" s="24" t="str">
        <f t="shared" si="1390"/>
        <v>-</v>
      </c>
      <c r="BA146" s="26" t="str">
        <f t="shared" si="1390"/>
        <v>-</v>
      </c>
      <c r="BH146" s="67" t="s">
        <v>112</v>
      </c>
    </row>
    <row r="147" spans="4:60" hidden="1" outlineLevel="1" x14ac:dyDescent="0.45">
      <c r="E147" s="66" t="s">
        <v>529</v>
      </c>
      <c r="L147" s="148" t="str">
        <f>Format!$E$10</f>
        <v>百万円</v>
      </c>
      <c r="X147" s="61">
        <f t="shared" ref="X147:AB147" si="1391">W147</f>
        <v>0</v>
      </c>
      <c r="Y147" s="62">
        <f t="shared" si="1391"/>
        <v>0</v>
      </c>
      <c r="Z147" s="62">
        <f t="shared" si="1391"/>
        <v>0</v>
      </c>
      <c r="AA147" s="62">
        <f t="shared" si="1391"/>
        <v>0</v>
      </c>
      <c r="AB147" s="62">
        <f t="shared" si="1391"/>
        <v>0</v>
      </c>
      <c r="AH147" s="25" t="str">
        <f t="shared" si="1364"/>
        <v>-</v>
      </c>
      <c r="AI147" s="24" t="str">
        <f t="shared" si="1365"/>
        <v>-</v>
      </c>
      <c r="AJ147" s="24" t="str">
        <f t="shared" si="1366"/>
        <v>-</v>
      </c>
      <c r="AK147" s="26" t="str">
        <f t="shared" si="1367"/>
        <v>-</v>
      </c>
      <c r="AL147" s="25" t="str">
        <f t="shared" si="1368"/>
        <v>-</v>
      </c>
      <c r="AM147" s="24" t="str">
        <f t="shared" si="1369"/>
        <v>-</v>
      </c>
      <c r="AN147" s="24" t="str">
        <f t="shared" si="1370"/>
        <v>-</v>
      </c>
      <c r="AO147" s="26" t="str">
        <f t="shared" si="1371"/>
        <v>-</v>
      </c>
      <c r="AP147" s="25" t="str">
        <f t="shared" si="1372"/>
        <v>-</v>
      </c>
      <c r="AQ147" s="24" t="str">
        <f t="shared" si="1373"/>
        <v>-</v>
      </c>
      <c r="AR147" s="24" t="str">
        <f t="shared" ref="AR147:AS147" si="1392">IF(OR(AR191=0,AR191="-",AQ191=0,AQ191="-"),"-",AR191-AQ191)</f>
        <v>-</v>
      </c>
      <c r="AS147" s="26" t="str">
        <f t="shared" si="1392"/>
        <v>-</v>
      </c>
      <c r="AT147" s="25" t="str">
        <f t="shared" si="1375"/>
        <v>-</v>
      </c>
      <c r="AU147" s="24" t="str">
        <f t="shared" ref="AU147:AW147" si="1393">IF(OR(AU191=0,AU191="-",AT191=0,AT191="-"),"-",AU191-AT191)</f>
        <v>-</v>
      </c>
      <c r="AV147" s="24" t="str">
        <f t="shared" si="1393"/>
        <v>-</v>
      </c>
      <c r="AW147" s="26" t="str">
        <f t="shared" si="1393"/>
        <v>-</v>
      </c>
      <c r="AX147" s="25" t="str">
        <f t="shared" si="1377"/>
        <v>-</v>
      </c>
      <c r="AY147" s="24" t="str">
        <f t="shared" ref="AY147:BA147" si="1394">IF(OR(AY191=0,AY191="-",AX191=0,AX191="-"),"-",AY191-AX191)</f>
        <v>-</v>
      </c>
      <c r="AZ147" s="24" t="str">
        <f t="shared" si="1394"/>
        <v>-</v>
      </c>
      <c r="BA147" s="26" t="str">
        <f t="shared" si="1394"/>
        <v>-</v>
      </c>
      <c r="BH147" s="67" t="s">
        <v>112</v>
      </c>
    </row>
    <row r="148" spans="4:60" hidden="1" outlineLevel="1" x14ac:dyDescent="0.45">
      <c r="E148" s="1" t="s">
        <v>541</v>
      </c>
      <c r="L148" s="148" t="str">
        <f>Format!$E$10</f>
        <v>百万円</v>
      </c>
      <c r="N148" s="24" t="str">
        <f t="shared" ref="N148:W148" si="1395">IFERROR(IF((N143-SUM(N144:N147))=0,"-",(N143-SUM(N144:N147))),"-")</f>
        <v>-</v>
      </c>
      <c r="O148" s="24" t="str">
        <f t="shared" si="1395"/>
        <v>-</v>
      </c>
      <c r="P148" s="24" t="str">
        <f t="shared" si="1395"/>
        <v>-</v>
      </c>
      <c r="Q148" s="24" t="str">
        <f t="shared" si="1395"/>
        <v>-</v>
      </c>
      <c r="R148" s="24" t="str">
        <f t="shared" si="1395"/>
        <v>-</v>
      </c>
      <c r="S148" s="24" t="str">
        <f t="shared" si="1395"/>
        <v>-</v>
      </c>
      <c r="T148" s="24" t="str">
        <f t="shared" si="1395"/>
        <v>-</v>
      </c>
      <c r="U148" s="24" t="str">
        <f t="shared" si="1395"/>
        <v>-</v>
      </c>
      <c r="V148" s="24" t="str">
        <f t="shared" si="1395"/>
        <v>-</v>
      </c>
      <c r="W148" s="24" t="str">
        <f t="shared" si="1395"/>
        <v>-</v>
      </c>
      <c r="X148" s="61" t="str">
        <f t="shared" ref="X148:AB148" si="1396">W148</f>
        <v>-</v>
      </c>
      <c r="Y148" s="62" t="str">
        <f t="shared" si="1396"/>
        <v>-</v>
      </c>
      <c r="Z148" s="62" t="str">
        <f t="shared" si="1396"/>
        <v>-</v>
      </c>
      <c r="AA148" s="62" t="str">
        <f t="shared" si="1396"/>
        <v>-</v>
      </c>
      <c r="AB148" s="62" t="str">
        <f t="shared" si="1396"/>
        <v>-</v>
      </c>
      <c r="AC148" s="25" t="str">
        <f>IFERROR(IF((AC143-SUM(AC144:AC147))=0,"-",(AC143-SUM(AC144:AC147))),"-")</f>
        <v>-</v>
      </c>
      <c r="AD148" s="24" t="str">
        <f t="shared" ref="AD148:AE148" si="1397">IFERROR(IF((AD143-SUM(AD144:AD147))=0,"-",(AD143-SUM(AD144:AD147))),"-")</f>
        <v>-</v>
      </c>
      <c r="AE148" s="24" t="str">
        <f t="shared" si="1397"/>
        <v>-</v>
      </c>
      <c r="AH148" s="25" t="str">
        <f>IFERROR(IF((AH143-SUM(AH144:AH147))=0,"-",(AH143-SUM(AH144:AH147))),"-")</f>
        <v>-</v>
      </c>
      <c r="AI148" s="24" t="str">
        <f t="shared" ref="AI148:AK148" si="1398">IFERROR(IF((AI143-SUM(AI144:AI147))=0,"-",(AI143-SUM(AI144:AI147))),"-")</f>
        <v>-</v>
      </c>
      <c r="AJ148" s="24" t="str">
        <f t="shared" si="1398"/>
        <v>-</v>
      </c>
      <c r="AK148" s="26" t="str">
        <f t="shared" si="1398"/>
        <v>-</v>
      </c>
      <c r="AL148" s="25" t="str">
        <f>IFERROR(IF((AL143-SUM(AL144:AL147))=0,"-",(AL143-SUM(AL144:AL147))),"-")</f>
        <v>-</v>
      </c>
      <c r="AM148" s="24" t="str">
        <f t="shared" ref="AM148:AO148" si="1399">IFERROR(IF((AM143-SUM(AM144:AM147))=0,"-",(AM143-SUM(AM144:AM147))),"-")</f>
        <v>-</v>
      </c>
      <c r="AN148" s="24" t="str">
        <f t="shared" si="1399"/>
        <v>-</v>
      </c>
      <c r="AO148" s="26" t="str">
        <f t="shared" si="1399"/>
        <v>-</v>
      </c>
      <c r="AP148" s="25" t="str">
        <f>IFERROR(IF((AP143-SUM(AP144:AP147))=0,"-",(AP143-SUM(AP144:AP147))),"-")</f>
        <v>-</v>
      </c>
      <c r="AQ148" s="24" t="str">
        <f t="shared" ref="AQ148:BE148" si="1400">IFERROR(IF((AQ143-SUM(AQ144:AQ147))=0,"-",(AQ143-SUM(AQ144:AQ147))),"-")</f>
        <v>-</v>
      </c>
      <c r="AR148" s="24" t="str">
        <f t="shared" si="1400"/>
        <v>-</v>
      </c>
      <c r="AS148" s="26" t="str">
        <f t="shared" si="1400"/>
        <v>-</v>
      </c>
      <c r="AT148" s="25" t="str">
        <f>IFERROR(IF((AT143-SUM(AT144:AT147))=0,"-",(AT143-SUM(AT144:AT147))),"-")</f>
        <v>-</v>
      </c>
      <c r="AU148" s="24" t="str">
        <f t="shared" ref="AU148" si="1401">IFERROR(IF((AU143-SUM(AU144:AU147))=0,"-",(AU143-SUM(AU144:AU147))),"-")</f>
        <v>-</v>
      </c>
      <c r="AV148" s="24" t="str">
        <f t="shared" ref="AV148" si="1402">IFERROR(IF((AV143-SUM(AV144:AV147))=0,"-",(AV143-SUM(AV144:AV147))),"-")</f>
        <v>-</v>
      </c>
      <c r="AW148" s="26" t="str">
        <f t="shared" ref="AW148" si="1403">IFERROR(IF((AW143-SUM(AW144:AW147))=0,"-",(AW143-SUM(AW144:AW147))),"-")</f>
        <v>-</v>
      </c>
      <c r="AX148" s="25" t="str">
        <f>IFERROR(IF((AX143-SUM(AX144:AX147))=0,"-",(AX143-SUM(AX144:AX147))),"-")</f>
        <v>-</v>
      </c>
      <c r="AY148" s="24" t="str">
        <f t="shared" ref="AY148" si="1404">IFERROR(IF((AY143-SUM(AY144:AY147))=0,"-",(AY143-SUM(AY144:AY147))),"-")</f>
        <v>-</v>
      </c>
      <c r="AZ148" s="24" t="str">
        <f t="shared" ref="AZ148" si="1405">IFERROR(IF((AZ143-SUM(AZ144:AZ147))=0,"-",(AZ143-SUM(AZ144:AZ147))),"-")</f>
        <v>-</v>
      </c>
      <c r="BA148" s="26" t="str">
        <f t="shared" ref="BA148" si="1406">IFERROR(IF((BA143-SUM(BA144:BA147))=0,"-",(BA143-SUM(BA144:BA147))),"-")</f>
        <v>-</v>
      </c>
      <c r="BB148" s="25" t="str">
        <f t="shared" si="1400"/>
        <v>-</v>
      </c>
      <c r="BC148" s="24" t="str">
        <f t="shared" si="1400"/>
        <v>-</v>
      </c>
      <c r="BD148" s="24" t="str">
        <f t="shared" si="1400"/>
        <v>-</v>
      </c>
      <c r="BE148" s="26" t="str">
        <f t="shared" si="1400"/>
        <v>-</v>
      </c>
      <c r="BH148" s="67" t="s">
        <v>112</v>
      </c>
    </row>
    <row r="149" spans="4:60" collapsed="1" x14ac:dyDescent="0.45">
      <c r="D149" s="1" t="s">
        <v>38</v>
      </c>
      <c r="L149" s="148" t="str">
        <f>Format!$E$10</f>
        <v>百万円</v>
      </c>
      <c r="X149" s="61">
        <f>SUM(X150:X153)</f>
        <v>0</v>
      </c>
      <c r="Y149" s="61">
        <f t="shared" ref="Y149:AB149" si="1407">SUM(Y150:Y153)</f>
        <v>0</v>
      </c>
      <c r="Z149" s="61">
        <f t="shared" si="1407"/>
        <v>0</v>
      </c>
      <c r="AA149" s="61">
        <f t="shared" si="1407"/>
        <v>0</v>
      </c>
      <c r="AB149" s="61">
        <f t="shared" si="1407"/>
        <v>0</v>
      </c>
      <c r="AH149" s="25" t="str">
        <f t="shared" ref="AH149:AH152" si="1408">IF(OR(AH193=0,AH193="-"),"-",AH193)</f>
        <v>-</v>
      </c>
      <c r="AI149" s="24" t="str">
        <f t="shared" ref="AI149:AI152" si="1409">IF(OR(AI193=0,AI193="-",AH193=0,AH193="-"),"-",AI193-AH193)</f>
        <v>-</v>
      </c>
      <c r="AJ149" s="24" t="str">
        <f t="shared" ref="AJ149:AJ152" si="1410">IF(OR(AJ193=0,AJ193="-",AI193=0,AI193="-"),"-",AJ193-AI193)</f>
        <v>-</v>
      </c>
      <c r="AK149" s="26" t="str">
        <f t="shared" ref="AK149:AK152" si="1411">IF(OR(AK193=0,AK193="-",AJ193=0,AJ193="-"),"-",AK193-AJ193)</f>
        <v>-</v>
      </c>
      <c r="AL149" s="25" t="str">
        <f t="shared" ref="AL149:AL152" si="1412">IF(OR(AL193=0,AL193="-"),"-",AL193)</f>
        <v>-</v>
      </c>
      <c r="AM149" s="24" t="str">
        <f t="shared" ref="AM149:AM152" si="1413">IF(OR(AM193=0,AM193="-",AL193=0,AL193="-"),"-",AM193-AL193)</f>
        <v>-</v>
      </c>
      <c r="AN149" s="24" t="str">
        <f t="shared" ref="AN149:AN152" si="1414">IF(OR(AN193=0,AN193="-",AM193=0,AM193="-"),"-",AN193-AM193)</f>
        <v>-</v>
      </c>
      <c r="AO149" s="26" t="str">
        <f t="shared" ref="AO149:AO152" si="1415">IF(OR(AO193=0,AO193="-",AN193=0,AN193="-"),"-",AO193-AN193)</f>
        <v>-</v>
      </c>
      <c r="AP149" s="25" t="str">
        <f t="shared" ref="AP149:AP152" si="1416">IF(OR(AP193=0,AP193="-"),"-",AP193)</f>
        <v>-</v>
      </c>
      <c r="AQ149" s="24" t="str">
        <f t="shared" ref="AQ149:AQ152" si="1417">IF(OR(AQ193=0,AQ193="-",AP193=0,AP193="-"),"-",AQ193-AP193)</f>
        <v>-</v>
      </c>
      <c r="AR149" s="24" t="str">
        <f t="shared" ref="AR149:AS149" si="1418">IF(OR(AR193=0,AR193="-",AQ193=0,AQ193="-"),"-",AR193-AQ193)</f>
        <v>-</v>
      </c>
      <c r="AS149" s="26" t="str">
        <f t="shared" si="1418"/>
        <v>-</v>
      </c>
      <c r="AT149" s="25" t="str">
        <f t="shared" ref="AT149:AT152" si="1419">IF(OR(AT193=0,AT193="-"),"-",AT193)</f>
        <v>-</v>
      </c>
      <c r="AU149" s="24" t="str">
        <f t="shared" ref="AU149:AW149" si="1420">IF(OR(AU193=0,AU193="-",AT193=0,AT193="-"),"-",AU193-AT193)</f>
        <v>-</v>
      </c>
      <c r="AV149" s="24" t="str">
        <f t="shared" si="1420"/>
        <v>-</v>
      </c>
      <c r="AW149" s="26" t="str">
        <f t="shared" si="1420"/>
        <v>-</v>
      </c>
      <c r="AX149" s="25" t="str">
        <f t="shared" ref="AX149:AX152" si="1421">IF(OR(AX193=0,AX193="-"),"-",AX193)</f>
        <v>-</v>
      </c>
      <c r="AY149" s="24" t="str">
        <f t="shared" ref="AY149:BA149" si="1422">IF(OR(AY193=0,AY193="-",AX193=0,AX193="-"),"-",AY193-AX193)</f>
        <v>-</v>
      </c>
      <c r="AZ149" s="24" t="str">
        <f t="shared" si="1422"/>
        <v>-</v>
      </c>
      <c r="BA149" s="26" t="str">
        <f t="shared" si="1422"/>
        <v>-</v>
      </c>
      <c r="BH149" s="67" t="s">
        <v>112</v>
      </c>
    </row>
    <row r="150" spans="4:60" hidden="1" outlineLevel="1" x14ac:dyDescent="0.45">
      <c r="E150" s="1" t="s">
        <v>39</v>
      </c>
      <c r="L150" s="148" t="str">
        <f>Format!$E$10</f>
        <v>百万円</v>
      </c>
      <c r="X150" s="61">
        <f>W150</f>
        <v>0</v>
      </c>
      <c r="Y150" s="62">
        <f t="shared" ref="Y150:AB150" si="1423">X150</f>
        <v>0</v>
      </c>
      <c r="Z150" s="62">
        <f t="shared" si="1423"/>
        <v>0</v>
      </c>
      <c r="AA150" s="62">
        <f t="shared" si="1423"/>
        <v>0</v>
      </c>
      <c r="AB150" s="62">
        <f t="shared" si="1423"/>
        <v>0</v>
      </c>
      <c r="AH150" s="25" t="str">
        <f t="shared" si="1408"/>
        <v>-</v>
      </c>
      <c r="AI150" s="24" t="str">
        <f t="shared" si="1409"/>
        <v>-</v>
      </c>
      <c r="AJ150" s="24" t="str">
        <f t="shared" si="1410"/>
        <v>-</v>
      </c>
      <c r="AK150" s="26" t="str">
        <f t="shared" si="1411"/>
        <v>-</v>
      </c>
      <c r="AL150" s="25" t="str">
        <f t="shared" si="1412"/>
        <v>-</v>
      </c>
      <c r="AM150" s="24" t="str">
        <f t="shared" si="1413"/>
        <v>-</v>
      </c>
      <c r="AN150" s="24" t="str">
        <f t="shared" si="1414"/>
        <v>-</v>
      </c>
      <c r="AO150" s="26" t="str">
        <f t="shared" si="1415"/>
        <v>-</v>
      </c>
      <c r="AP150" s="25" t="str">
        <f t="shared" si="1416"/>
        <v>-</v>
      </c>
      <c r="AQ150" s="24" t="str">
        <f t="shared" si="1417"/>
        <v>-</v>
      </c>
      <c r="AR150" s="24" t="str">
        <f t="shared" ref="AR150:AS150" si="1424">IF(OR(AR194=0,AR194="-",AQ194=0,AQ194="-"),"-",AR194-AQ194)</f>
        <v>-</v>
      </c>
      <c r="AS150" s="26" t="str">
        <f t="shared" si="1424"/>
        <v>-</v>
      </c>
      <c r="AT150" s="25" t="str">
        <f t="shared" si="1419"/>
        <v>-</v>
      </c>
      <c r="AU150" s="24" t="str">
        <f t="shared" ref="AU150:AW150" si="1425">IF(OR(AU194=0,AU194="-",AT194=0,AT194="-"),"-",AU194-AT194)</f>
        <v>-</v>
      </c>
      <c r="AV150" s="24" t="str">
        <f t="shared" si="1425"/>
        <v>-</v>
      </c>
      <c r="AW150" s="26" t="str">
        <f t="shared" si="1425"/>
        <v>-</v>
      </c>
      <c r="AX150" s="25" t="str">
        <f t="shared" si="1421"/>
        <v>-</v>
      </c>
      <c r="AY150" s="24" t="str">
        <f t="shared" ref="AY150:BA150" si="1426">IF(OR(AY194=0,AY194="-",AX194=0,AX194="-"),"-",AY194-AX194)</f>
        <v>-</v>
      </c>
      <c r="AZ150" s="24" t="str">
        <f t="shared" si="1426"/>
        <v>-</v>
      </c>
      <c r="BA150" s="26" t="str">
        <f t="shared" si="1426"/>
        <v>-</v>
      </c>
      <c r="BH150" s="67" t="s">
        <v>112</v>
      </c>
    </row>
    <row r="151" spans="4:60" hidden="1" outlineLevel="1" x14ac:dyDescent="0.45">
      <c r="E151" s="1" t="s">
        <v>48</v>
      </c>
      <c r="L151" s="148" t="str">
        <f>Format!$E$10</f>
        <v>百万円</v>
      </c>
      <c r="X151" s="61">
        <f t="shared" ref="X151:AB151" si="1427">W151</f>
        <v>0</v>
      </c>
      <c r="Y151" s="62">
        <f t="shared" si="1427"/>
        <v>0</v>
      </c>
      <c r="Z151" s="62">
        <f t="shared" si="1427"/>
        <v>0</v>
      </c>
      <c r="AA151" s="62">
        <f t="shared" si="1427"/>
        <v>0</v>
      </c>
      <c r="AB151" s="62">
        <f t="shared" si="1427"/>
        <v>0</v>
      </c>
      <c r="AH151" s="25" t="str">
        <f t="shared" si="1408"/>
        <v>-</v>
      </c>
      <c r="AI151" s="24" t="str">
        <f t="shared" si="1409"/>
        <v>-</v>
      </c>
      <c r="AJ151" s="24" t="str">
        <f t="shared" si="1410"/>
        <v>-</v>
      </c>
      <c r="AK151" s="26" t="str">
        <f t="shared" si="1411"/>
        <v>-</v>
      </c>
      <c r="AL151" s="25" t="str">
        <f t="shared" si="1412"/>
        <v>-</v>
      </c>
      <c r="AM151" s="24" t="str">
        <f t="shared" si="1413"/>
        <v>-</v>
      </c>
      <c r="AN151" s="24" t="str">
        <f t="shared" si="1414"/>
        <v>-</v>
      </c>
      <c r="AO151" s="26" t="str">
        <f t="shared" si="1415"/>
        <v>-</v>
      </c>
      <c r="AP151" s="25" t="str">
        <f t="shared" si="1416"/>
        <v>-</v>
      </c>
      <c r="AQ151" s="24" t="str">
        <f t="shared" si="1417"/>
        <v>-</v>
      </c>
      <c r="AR151" s="24" t="str">
        <f t="shared" ref="AR151:AS151" si="1428">IF(OR(AR195=0,AR195="-",AQ195=0,AQ195="-"),"-",AR195-AQ195)</f>
        <v>-</v>
      </c>
      <c r="AS151" s="26" t="str">
        <f t="shared" si="1428"/>
        <v>-</v>
      </c>
      <c r="AT151" s="25" t="str">
        <f t="shared" si="1419"/>
        <v>-</v>
      </c>
      <c r="AU151" s="24" t="str">
        <f t="shared" ref="AU151:AW151" si="1429">IF(OR(AU195=0,AU195="-",AT195=0,AT195="-"),"-",AU195-AT195)</f>
        <v>-</v>
      </c>
      <c r="AV151" s="24" t="str">
        <f t="shared" si="1429"/>
        <v>-</v>
      </c>
      <c r="AW151" s="26" t="str">
        <f t="shared" si="1429"/>
        <v>-</v>
      </c>
      <c r="AX151" s="25" t="str">
        <f t="shared" si="1421"/>
        <v>-</v>
      </c>
      <c r="AY151" s="24" t="str">
        <f t="shared" ref="AY151:BA151" si="1430">IF(OR(AY195=0,AY195="-",AX195=0,AX195="-"),"-",AY195-AX195)</f>
        <v>-</v>
      </c>
      <c r="AZ151" s="24" t="str">
        <f t="shared" si="1430"/>
        <v>-</v>
      </c>
      <c r="BA151" s="26" t="str">
        <f t="shared" si="1430"/>
        <v>-</v>
      </c>
      <c r="BH151" s="67" t="s">
        <v>112</v>
      </c>
    </row>
    <row r="152" spans="4:60" hidden="1" outlineLevel="1" x14ac:dyDescent="0.45">
      <c r="E152" s="66" t="s">
        <v>529</v>
      </c>
      <c r="L152" s="148" t="str">
        <f>Format!$E$10</f>
        <v>百万円</v>
      </c>
      <c r="X152" s="61">
        <f t="shared" ref="X152:AB152" si="1431">W152</f>
        <v>0</v>
      </c>
      <c r="Y152" s="62">
        <f t="shared" si="1431"/>
        <v>0</v>
      </c>
      <c r="Z152" s="62">
        <f t="shared" si="1431"/>
        <v>0</v>
      </c>
      <c r="AA152" s="62">
        <f t="shared" si="1431"/>
        <v>0</v>
      </c>
      <c r="AB152" s="62">
        <f t="shared" si="1431"/>
        <v>0</v>
      </c>
      <c r="AH152" s="25" t="str">
        <f t="shared" si="1408"/>
        <v>-</v>
      </c>
      <c r="AI152" s="24" t="str">
        <f t="shared" si="1409"/>
        <v>-</v>
      </c>
      <c r="AJ152" s="24" t="str">
        <f t="shared" si="1410"/>
        <v>-</v>
      </c>
      <c r="AK152" s="26" t="str">
        <f t="shared" si="1411"/>
        <v>-</v>
      </c>
      <c r="AL152" s="25" t="str">
        <f t="shared" si="1412"/>
        <v>-</v>
      </c>
      <c r="AM152" s="24" t="str">
        <f t="shared" si="1413"/>
        <v>-</v>
      </c>
      <c r="AN152" s="24" t="str">
        <f t="shared" si="1414"/>
        <v>-</v>
      </c>
      <c r="AO152" s="26" t="str">
        <f t="shared" si="1415"/>
        <v>-</v>
      </c>
      <c r="AP152" s="25" t="str">
        <f t="shared" si="1416"/>
        <v>-</v>
      </c>
      <c r="AQ152" s="24" t="str">
        <f t="shared" si="1417"/>
        <v>-</v>
      </c>
      <c r="AR152" s="24" t="str">
        <f t="shared" ref="AR152:AS152" si="1432">IF(OR(AR196=0,AR196="-",AQ196=0,AQ196="-"),"-",AR196-AQ196)</f>
        <v>-</v>
      </c>
      <c r="AS152" s="26" t="str">
        <f t="shared" si="1432"/>
        <v>-</v>
      </c>
      <c r="AT152" s="25" t="str">
        <f t="shared" si="1419"/>
        <v>-</v>
      </c>
      <c r="AU152" s="24" t="str">
        <f t="shared" ref="AU152:AW152" si="1433">IF(OR(AU196=0,AU196="-",AT196=0,AT196="-"),"-",AU196-AT196)</f>
        <v>-</v>
      </c>
      <c r="AV152" s="24" t="str">
        <f t="shared" si="1433"/>
        <v>-</v>
      </c>
      <c r="AW152" s="26" t="str">
        <f t="shared" si="1433"/>
        <v>-</v>
      </c>
      <c r="AX152" s="25" t="str">
        <f t="shared" si="1421"/>
        <v>-</v>
      </c>
      <c r="AY152" s="24" t="str">
        <f t="shared" ref="AY152:BA152" si="1434">IF(OR(AY196=0,AY196="-",AX196=0,AX196="-"),"-",AY196-AX196)</f>
        <v>-</v>
      </c>
      <c r="AZ152" s="24" t="str">
        <f t="shared" si="1434"/>
        <v>-</v>
      </c>
      <c r="BA152" s="26" t="str">
        <f t="shared" si="1434"/>
        <v>-</v>
      </c>
      <c r="BH152" s="67" t="s">
        <v>112</v>
      </c>
    </row>
    <row r="153" spans="4:60" hidden="1" outlineLevel="1" x14ac:dyDescent="0.45">
      <c r="E153" s="1" t="s">
        <v>541</v>
      </c>
      <c r="L153" s="148" t="str">
        <f>Format!$E$10</f>
        <v>百万円</v>
      </c>
      <c r="N153" s="24" t="str">
        <f t="shared" ref="N153:W153" si="1435">IFERROR(IF((N149-SUM(N150:N152))=0,"-",(N149-SUM(N150:N152))),"-")</f>
        <v>-</v>
      </c>
      <c r="O153" s="24" t="str">
        <f t="shared" si="1435"/>
        <v>-</v>
      </c>
      <c r="P153" s="24" t="str">
        <f t="shared" si="1435"/>
        <v>-</v>
      </c>
      <c r="Q153" s="24" t="str">
        <f t="shared" si="1435"/>
        <v>-</v>
      </c>
      <c r="R153" s="24" t="str">
        <f t="shared" si="1435"/>
        <v>-</v>
      </c>
      <c r="S153" s="24" t="str">
        <f t="shared" si="1435"/>
        <v>-</v>
      </c>
      <c r="T153" s="24" t="str">
        <f t="shared" si="1435"/>
        <v>-</v>
      </c>
      <c r="U153" s="24" t="str">
        <f t="shared" si="1435"/>
        <v>-</v>
      </c>
      <c r="V153" s="24" t="str">
        <f t="shared" si="1435"/>
        <v>-</v>
      </c>
      <c r="W153" s="24" t="str">
        <f t="shared" si="1435"/>
        <v>-</v>
      </c>
      <c r="X153" s="61" t="str">
        <f t="shared" ref="X153:AB153" si="1436">W153</f>
        <v>-</v>
      </c>
      <c r="Y153" s="62" t="str">
        <f t="shared" si="1436"/>
        <v>-</v>
      </c>
      <c r="Z153" s="62" t="str">
        <f t="shared" si="1436"/>
        <v>-</v>
      </c>
      <c r="AA153" s="62" t="str">
        <f t="shared" si="1436"/>
        <v>-</v>
      </c>
      <c r="AB153" s="62" t="str">
        <f t="shared" si="1436"/>
        <v>-</v>
      </c>
      <c r="AC153" s="25" t="str">
        <f>IFERROR(IF((AC149-SUM(AC150:AC152))=0,"-",(AC149-SUM(AC150:AC152))),"-")</f>
        <v>-</v>
      </c>
      <c r="AD153" s="24" t="str">
        <f t="shared" ref="AD153:AE153" si="1437">IFERROR(IF((AD149-SUM(AD150:AD152))=0,"-",(AD149-SUM(AD150:AD152))),"-")</f>
        <v>-</v>
      </c>
      <c r="AE153" s="24" t="str">
        <f t="shared" si="1437"/>
        <v>-</v>
      </c>
      <c r="AH153" s="25" t="str">
        <f>IFERROR(IF((AH149-SUM(AH150:AH152))=0,"-",(AH149-SUM(AH150:AH152))),"-")</f>
        <v>-</v>
      </c>
      <c r="AI153" s="24" t="str">
        <f t="shared" ref="AI153:AK153" si="1438">IFERROR(IF((AI149-SUM(AI150:AI152))=0,"-",(AI149-SUM(AI150:AI152))),"-")</f>
        <v>-</v>
      </c>
      <c r="AJ153" s="24" t="str">
        <f t="shared" si="1438"/>
        <v>-</v>
      </c>
      <c r="AK153" s="26" t="str">
        <f t="shared" si="1438"/>
        <v>-</v>
      </c>
      <c r="AL153" s="25" t="str">
        <f>IFERROR(IF((AL149-SUM(AL150:AL152))=0,"-",(AL149-SUM(AL150:AL152))),"-")</f>
        <v>-</v>
      </c>
      <c r="AM153" s="24" t="str">
        <f t="shared" ref="AM153:AO153" si="1439">IFERROR(IF((AM149-SUM(AM150:AM152))=0,"-",(AM149-SUM(AM150:AM152))),"-")</f>
        <v>-</v>
      </c>
      <c r="AN153" s="24" t="str">
        <f t="shared" si="1439"/>
        <v>-</v>
      </c>
      <c r="AO153" s="26" t="str">
        <f t="shared" si="1439"/>
        <v>-</v>
      </c>
      <c r="AP153" s="25" t="str">
        <f>IFERROR(IF((AP149-SUM(AP150:AP152))=0,"-",(AP149-SUM(AP150:AP152))),"-")</f>
        <v>-</v>
      </c>
      <c r="AQ153" s="24" t="str">
        <f t="shared" ref="AQ153:BE153" si="1440">IFERROR(IF((AQ149-SUM(AQ150:AQ152))=0,"-",(AQ149-SUM(AQ150:AQ152))),"-")</f>
        <v>-</v>
      </c>
      <c r="AR153" s="24" t="str">
        <f t="shared" si="1440"/>
        <v>-</v>
      </c>
      <c r="AS153" s="26" t="str">
        <f t="shared" si="1440"/>
        <v>-</v>
      </c>
      <c r="AT153" s="25" t="str">
        <f>IFERROR(IF((AT149-SUM(AT150:AT152))=0,"-",(AT149-SUM(AT150:AT152))),"-")</f>
        <v>-</v>
      </c>
      <c r="AU153" s="24" t="str">
        <f t="shared" ref="AU153" si="1441">IFERROR(IF((AU149-SUM(AU150:AU152))=0,"-",(AU149-SUM(AU150:AU152))),"-")</f>
        <v>-</v>
      </c>
      <c r="AV153" s="24" t="str">
        <f t="shared" ref="AV153" si="1442">IFERROR(IF((AV149-SUM(AV150:AV152))=0,"-",(AV149-SUM(AV150:AV152))),"-")</f>
        <v>-</v>
      </c>
      <c r="AW153" s="26" t="str">
        <f t="shared" ref="AW153" si="1443">IFERROR(IF((AW149-SUM(AW150:AW152))=0,"-",(AW149-SUM(AW150:AW152))),"-")</f>
        <v>-</v>
      </c>
      <c r="AX153" s="25" t="str">
        <f>IFERROR(IF((AX149-SUM(AX150:AX152))=0,"-",(AX149-SUM(AX150:AX152))),"-")</f>
        <v>-</v>
      </c>
      <c r="AY153" s="24" t="str">
        <f t="shared" ref="AY153" si="1444">IFERROR(IF((AY149-SUM(AY150:AY152))=0,"-",(AY149-SUM(AY150:AY152))),"-")</f>
        <v>-</v>
      </c>
      <c r="AZ153" s="24" t="str">
        <f t="shared" ref="AZ153" si="1445">IFERROR(IF((AZ149-SUM(AZ150:AZ152))=0,"-",(AZ149-SUM(AZ150:AZ152))),"-")</f>
        <v>-</v>
      </c>
      <c r="BA153" s="26" t="str">
        <f t="shared" ref="BA153" si="1446">IFERROR(IF((BA149-SUM(BA150:BA152))=0,"-",(BA149-SUM(BA150:BA152))),"-")</f>
        <v>-</v>
      </c>
      <c r="BB153" s="25" t="str">
        <f t="shared" si="1440"/>
        <v>-</v>
      </c>
      <c r="BC153" s="24" t="str">
        <f t="shared" si="1440"/>
        <v>-</v>
      </c>
      <c r="BD153" s="24" t="str">
        <f t="shared" si="1440"/>
        <v>-</v>
      </c>
      <c r="BE153" s="26" t="str">
        <f t="shared" si="1440"/>
        <v>-</v>
      </c>
      <c r="BH153" s="67" t="s">
        <v>112</v>
      </c>
    </row>
    <row r="154" spans="4:60" s="5" customFormat="1" collapsed="1" x14ac:dyDescent="0.45">
      <c r="D154" s="5" t="s">
        <v>40</v>
      </c>
      <c r="L154" s="150" t="str">
        <f>Format!$E$10</f>
        <v>百万円</v>
      </c>
      <c r="M154" s="16"/>
      <c r="N154" s="33"/>
      <c r="O154" s="33"/>
      <c r="P154" s="33"/>
      <c r="Q154" s="33"/>
      <c r="R154" s="33"/>
      <c r="S154" s="33"/>
      <c r="T154" s="33"/>
      <c r="U154" s="33"/>
      <c r="V154" s="33"/>
      <c r="W154" s="33"/>
      <c r="X154" s="34">
        <f>X140+X143-X149</f>
        <v>0</v>
      </c>
      <c r="Y154" s="33">
        <f t="shared" ref="Y154:AB154" si="1447">Y140+Y143-Y149</f>
        <v>0</v>
      </c>
      <c r="Z154" s="33">
        <f t="shared" si="1447"/>
        <v>0</v>
      </c>
      <c r="AA154" s="33">
        <f t="shared" si="1447"/>
        <v>0</v>
      </c>
      <c r="AB154" s="33">
        <f t="shared" si="1447"/>
        <v>0</v>
      </c>
      <c r="AC154" s="34"/>
      <c r="AD154" s="33"/>
      <c r="AE154" s="33"/>
      <c r="AF154" s="33"/>
      <c r="AG154" s="34"/>
      <c r="AH154" s="34" t="str">
        <f>IF(OR(AH198=0,AH198="-"),"-",AH198)</f>
        <v>-</v>
      </c>
      <c r="AI154" s="33" t="str">
        <f>IF(OR(AI198=0,AI198="-",AH198=0,AH198="-"),"-",AI198-AH198)</f>
        <v>-</v>
      </c>
      <c r="AJ154" s="33" t="str">
        <f t="shared" ref="AJ154" si="1448">IF(OR(AJ198=0,AJ198="-",AI198=0,AI198="-"),"-",AJ198-AI198)</f>
        <v>-</v>
      </c>
      <c r="AK154" s="35" t="str">
        <f t="shared" ref="AK154" si="1449">IF(OR(AK198=0,AK198="-",AJ198=0,AJ198="-"),"-",AK198-AJ198)</f>
        <v>-</v>
      </c>
      <c r="AL154" s="34" t="str">
        <f>IF(OR(AL198=0,AL198="-"),"-",AL198)</f>
        <v>-</v>
      </c>
      <c r="AM154" s="33" t="str">
        <f>IF(OR(AM198=0,AM198="-",AL198=0,AL198="-"),"-",AM198-AL198)</f>
        <v>-</v>
      </c>
      <c r="AN154" s="33" t="str">
        <f t="shared" ref="AN154" si="1450">IF(OR(AN198=0,AN198="-",AM198=0,AM198="-"),"-",AN198-AM198)</f>
        <v>-</v>
      </c>
      <c r="AO154" s="35" t="str">
        <f t="shared" ref="AO154" si="1451">IF(OR(AO198=0,AO198="-",AN198=0,AN198="-"),"-",AO198-AN198)</f>
        <v>-</v>
      </c>
      <c r="AP154" s="34" t="str">
        <f>IF(OR(AP198=0,AP198="-"),"-",AP198)</f>
        <v>-</v>
      </c>
      <c r="AQ154" s="33" t="str">
        <f>IF(OR(AQ198=0,AQ198="-",AP198=0,AP198="-"),"-",AQ198-AP198)</f>
        <v>-</v>
      </c>
      <c r="AR154" s="33" t="str">
        <f t="shared" ref="AR154:AS154" si="1452">IF(OR(AR198=0,AR198="-",AQ198=0,AQ198="-"),"-",AR198-AQ198)</f>
        <v>-</v>
      </c>
      <c r="AS154" s="35" t="str">
        <f t="shared" si="1452"/>
        <v>-</v>
      </c>
      <c r="AT154" s="34" t="str">
        <f>IF(OR(AT198=0,AT198="-"),"-",AT198)</f>
        <v>-</v>
      </c>
      <c r="AU154" s="33" t="str">
        <f>IF(OR(AU198=0,AU198="-",AT198=0,AT198="-"),"-",AU198-AT198)</f>
        <v>-</v>
      </c>
      <c r="AV154" s="33" t="str">
        <f t="shared" ref="AV154:AW154" si="1453">IF(OR(AV198=0,AV198="-",AU198=0,AU198="-"),"-",AV198-AU198)</f>
        <v>-</v>
      </c>
      <c r="AW154" s="35" t="str">
        <f t="shared" si="1453"/>
        <v>-</v>
      </c>
      <c r="AX154" s="34" t="str">
        <f>IF(OR(AX198=0,AX198="-"),"-",AX198)</f>
        <v>-</v>
      </c>
      <c r="AY154" s="33" t="str">
        <f>IF(OR(AY198=0,AY198="-",AX198=0,AX198="-"),"-",AY198-AX198)</f>
        <v>-</v>
      </c>
      <c r="AZ154" s="33" t="str">
        <f t="shared" ref="AZ154:BA154" si="1454">IF(OR(AZ198=0,AZ198="-",AY198=0,AY198="-"),"-",AZ198-AY198)</f>
        <v>-</v>
      </c>
      <c r="BA154" s="35" t="str">
        <f t="shared" si="1454"/>
        <v>-</v>
      </c>
      <c r="BB154" s="34"/>
      <c r="BC154" s="33"/>
      <c r="BD154" s="33"/>
      <c r="BE154" s="35"/>
      <c r="BF154" s="36"/>
      <c r="BG154" s="36"/>
      <c r="BH154" s="69" t="s">
        <v>112</v>
      </c>
    </row>
    <row r="155" spans="4:60" s="9" customFormat="1" x14ac:dyDescent="0.45">
      <c r="K155" s="9" t="str">
        <f>Format!$E$17</f>
        <v>YoY, %</v>
      </c>
      <c r="L155" s="151" t="s">
        <v>47</v>
      </c>
      <c r="M155" s="8"/>
      <c r="N155" s="37" t="str">
        <f>IFERROR((N154-M154)/M154*100,"-")</f>
        <v>-</v>
      </c>
      <c r="O155" s="37" t="str">
        <f>IFERROR((O154-N154)/N154*100,"-")</f>
        <v>-</v>
      </c>
      <c r="P155" s="37" t="str">
        <f t="shared" ref="P155" si="1455">IFERROR((P154-O154)/O154*100,"-")</f>
        <v>-</v>
      </c>
      <c r="Q155" s="37" t="str">
        <f t="shared" ref="Q155" si="1456">IFERROR((Q154-P154)/P154*100,"-")</f>
        <v>-</v>
      </c>
      <c r="R155" s="37" t="str">
        <f t="shared" ref="R155" si="1457">IFERROR((R154-Q154)/Q154*100,"-")</f>
        <v>-</v>
      </c>
      <c r="S155" s="37" t="str">
        <f t="shared" ref="S155" si="1458">IFERROR((S154-R154)/R154*100,"-")</f>
        <v>-</v>
      </c>
      <c r="T155" s="37" t="str">
        <f t="shared" ref="T155" si="1459">IFERROR((T154-S154)/S154*100,"-")</f>
        <v>-</v>
      </c>
      <c r="U155" s="37" t="str">
        <f t="shared" ref="U155" si="1460">IFERROR((U154-T154)/T154*100,"-")</f>
        <v>-</v>
      </c>
      <c r="V155" s="37" t="str">
        <f t="shared" ref="V155" si="1461">IFERROR((V154-U154)/U154*100,"-")</f>
        <v>-</v>
      </c>
      <c r="W155" s="37" t="str">
        <f t="shared" ref="W155" si="1462">IFERROR((W154-V154)/V154*100,"-")</f>
        <v>-</v>
      </c>
      <c r="X155" s="38" t="str">
        <f t="shared" ref="X155" si="1463">IFERROR((X154-W154)/W154*100,"-")</f>
        <v>-</v>
      </c>
      <c r="Y155" s="37" t="str">
        <f t="shared" ref="Y155" si="1464">IFERROR((Y154-X154)/X154*100,"-")</f>
        <v>-</v>
      </c>
      <c r="Z155" s="37" t="str">
        <f t="shared" ref="Z155" si="1465">IFERROR((Z154-Y154)/Y154*100,"-")</f>
        <v>-</v>
      </c>
      <c r="AA155" s="37" t="str">
        <f t="shared" ref="AA155" si="1466">IFERROR((AA154-Z154)/Z154*100,"-")</f>
        <v>-</v>
      </c>
      <c r="AB155" s="37" t="str">
        <f t="shared" ref="AB155" si="1467">IFERROR((AB154-AA154)/AA154*100,"-")</f>
        <v>-</v>
      </c>
      <c r="AC155" s="38" t="str">
        <f>IFERROR((AC154-W154)/W154*100,"-")</f>
        <v>-</v>
      </c>
      <c r="AD155" s="37" t="str">
        <f t="shared" ref="AD155" si="1468">IFERROR((AD154-X154)/X154*100,"-")</f>
        <v>-</v>
      </c>
      <c r="AE155" s="37" t="str">
        <f t="shared" ref="AE155" si="1469">IFERROR((AE154-Y154)/Y154*100,"-")</f>
        <v>-</v>
      </c>
      <c r="AF155" s="37"/>
      <c r="AG155" s="38"/>
      <c r="AH155" s="38" t="str">
        <f t="shared" ref="AH155" si="1470">IFERROR((AH154-AD154)/AD154*100,"-")</f>
        <v>-</v>
      </c>
      <c r="AI155" s="37" t="str">
        <f t="shared" ref="AI155" si="1471">IFERROR((AI154-AE154)/AE154*100,"-")</f>
        <v>-</v>
      </c>
      <c r="AJ155" s="37" t="str">
        <f t="shared" ref="AJ155" si="1472">IFERROR((AJ154-AF154)/AF154*100,"-")</f>
        <v>-</v>
      </c>
      <c r="AK155" s="39" t="str">
        <f t="shared" ref="AK155" si="1473">IFERROR((AK154-AG154)/AG154*100,"-")</f>
        <v>-</v>
      </c>
      <c r="AL155" s="38" t="str">
        <f t="shared" ref="AL155" si="1474">IFERROR((AL154-AH154)/AH154*100,"-")</f>
        <v>-</v>
      </c>
      <c r="AM155" s="37" t="str">
        <f t="shared" ref="AM155" si="1475">IFERROR((AM154-AI154)/AI154*100,"-")</f>
        <v>-</v>
      </c>
      <c r="AN155" s="37" t="str">
        <f t="shared" ref="AN155" si="1476">IFERROR((AN154-AJ154)/AJ154*100,"-")</f>
        <v>-</v>
      </c>
      <c r="AO155" s="39" t="str">
        <f t="shared" ref="AO155" si="1477">IFERROR((AO154-AK154)/AK154*100,"-")</f>
        <v>-</v>
      </c>
      <c r="AP155" s="38" t="str">
        <f t="shared" ref="AP155" si="1478">IFERROR((AP154-AL154)/AL154*100,"-")</f>
        <v>-</v>
      </c>
      <c r="AQ155" s="37" t="str">
        <f t="shared" ref="AQ155" si="1479">IFERROR((AQ154-AM154)/AM154*100,"-")</f>
        <v>-</v>
      </c>
      <c r="AR155" s="37" t="str">
        <f t="shared" ref="AR155" si="1480">IFERROR((AR154-AN154)/AN154*100,"-")</f>
        <v>-</v>
      </c>
      <c r="AS155" s="39" t="str">
        <f t="shared" ref="AS155" si="1481">IFERROR((AS154-AO154)/AO154*100,"-")</f>
        <v>-</v>
      </c>
      <c r="AT155" s="38" t="str">
        <f t="shared" ref="AT155" si="1482">IFERROR((AT154-AP154)/AP154*100,"-")</f>
        <v>-</v>
      </c>
      <c r="AU155" s="37" t="str">
        <f t="shared" ref="AU155" si="1483">IFERROR((AU154-AQ154)/AQ154*100,"-")</f>
        <v>-</v>
      </c>
      <c r="AV155" s="37" t="str">
        <f t="shared" ref="AV155" si="1484">IFERROR((AV154-AR154)/AR154*100,"-")</f>
        <v>-</v>
      </c>
      <c r="AW155" s="39" t="str">
        <f t="shared" ref="AW155" si="1485">IFERROR((AW154-AS154)/AS154*100,"-")</f>
        <v>-</v>
      </c>
      <c r="AX155" s="38" t="str">
        <f t="shared" ref="AX155" si="1486">IFERROR((AX154-AT154)/AT154*100,"-")</f>
        <v>-</v>
      </c>
      <c r="AY155" s="37" t="str">
        <f t="shared" ref="AY155" si="1487">IFERROR((AY154-AU154)/AU154*100,"-")</f>
        <v>-</v>
      </c>
      <c r="AZ155" s="37" t="str">
        <f t="shared" ref="AZ155" si="1488">IFERROR((AZ154-AV154)/AV154*100,"-")</f>
        <v>-</v>
      </c>
      <c r="BA155" s="39" t="str">
        <f t="shared" ref="BA155" si="1489">IFERROR((BA154-AW154)/AW154*100,"-")</f>
        <v>-</v>
      </c>
      <c r="BB155" s="38" t="str">
        <f t="shared" ref="BB155" si="1490">IFERROR((BB154-AX154)/AX154*100,"-")</f>
        <v>-</v>
      </c>
      <c r="BC155" s="37" t="str">
        <f t="shared" ref="BC155" si="1491">IFERROR((BC154-AY154)/AY154*100,"-")</f>
        <v>-</v>
      </c>
      <c r="BD155" s="37" t="str">
        <f t="shared" ref="BD155" si="1492">IFERROR((BD154-AZ154)/AZ154*100,"-")</f>
        <v>-</v>
      </c>
      <c r="BE155" s="39" t="str">
        <f t="shared" ref="BE155" si="1493">IFERROR((BE154-BA154)/BA154*100,"-")</f>
        <v>-</v>
      </c>
      <c r="BF155" s="40"/>
      <c r="BG155" s="40"/>
      <c r="BH155" s="110" t="s">
        <v>112</v>
      </c>
    </row>
    <row r="156" spans="4:60" s="9" customFormat="1" x14ac:dyDescent="0.45">
      <c r="K156" s="9" t="str">
        <f>Format!$E$18</f>
        <v>% of sales</v>
      </c>
      <c r="L156" s="151" t="s">
        <v>47</v>
      </c>
      <c r="M156" s="8"/>
      <c r="N156" s="37" t="str">
        <f>IFERROR(IF(N154="","-",N154/N$131*100),"-")</f>
        <v>-</v>
      </c>
      <c r="O156" s="37" t="str">
        <f t="shared" ref="O156" si="1494">IFERROR(IF(O154="","-",O154/O$131*100),"-")</f>
        <v>-</v>
      </c>
      <c r="P156" s="37" t="str">
        <f t="shared" ref="P156" si="1495">IFERROR(IF(P154="","-",P154/P$131*100),"-")</f>
        <v>-</v>
      </c>
      <c r="Q156" s="37" t="str">
        <f t="shared" ref="Q156" si="1496">IFERROR(IF(Q154="","-",Q154/Q$131*100),"-")</f>
        <v>-</v>
      </c>
      <c r="R156" s="37" t="str">
        <f t="shared" ref="R156" si="1497">IFERROR(IF(R154="","-",R154/R$131*100),"-")</f>
        <v>-</v>
      </c>
      <c r="S156" s="37" t="str">
        <f t="shared" ref="S156" si="1498">IFERROR(IF(S154="","-",S154/S$131*100),"-")</f>
        <v>-</v>
      </c>
      <c r="T156" s="37" t="str">
        <f t="shared" ref="T156" si="1499">IFERROR(IF(T154="","-",T154/T$131*100),"-")</f>
        <v>-</v>
      </c>
      <c r="U156" s="37" t="str">
        <f t="shared" ref="U156" si="1500">IFERROR(IF(U154="","-",U154/U$131*100),"-")</f>
        <v>-</v>
      </c>
      <c r="V156" s="37" t="str">
        <f t="shared" ref="V156" si="1501">IFERROR(IF(V154="","-",V154/V$131*100),"-")</f>
        <v>-</v>
      </c>
      <c r="W156" s="37" t="str">
        <f t="shared" ref="W156" si="1502">IFERROR(IF(W154="","-",W154/W$131*100),"-")</f>
        <v>-</v>
      </c>
      <c r="X156" s="38" t="str">
        <f t="shared" ref="X156" si="1503">IFERROR(IF(X154="","-",X154/X$131*100),"-")</f>
        <v>-</v>
      </c>
      <c r="Y156" s="37" t="str">
        <f t="shared" ref="Y156" si="1504">IFERROR(IF(Y154="","-",Y154/Y$131*100),"-")</f>
        <v>-</v>
      </c>
      <c r="Z156" s="37" t="str">
        <f t="shared" ref="Z156" si="1505">IFERROR(IF(Z154="","-",Z154/Z$131*100),"-")</f>
        <v>-</v>
      </c>
      <c r="AA156" s="37" t="str">
        <f t="shared" ref="AA156" si="1506">IFERROR(IF(AA154="","-",AA154/AA$131*100),"-")</f>
        <v>-</v>
      </c>
      <c r="AB156" s="37" t="str">
        <f t="shared" ref="AB156" si="1507">IFERROR(IF(AB154="","-",AB154/AB$131*100),"-")</f>
        <v>-</v>
      </c>
      <c r="AC156" s="38" t="str">
        <f t="shared" ref="AC156" si="1508">IFERROR(IF(AC154="","-",AC154/AC$131*100),"-")</f>
        <v>-</v>
      </c>
      <c r="AD156" s="37" t="str">
        <f t="shared" ref="AD156:AE156" si="1509">IFERROR(IF(AD154="","-",AD154/AD$131*100),"-")</f>
        <v>-</v>
      </c>
      <c r="AE156" s="37" t="str">
        <f t="shared" si="1509"/>
        <v>-</v>
      </c>
      <c r="AF156" s="37"/>
      <c r="AG156" s="38"/>
      <c r="AH156" s="38" t="str">
        <f t="shared" ref="AH156:AK156" si="1510">IFERROR(IF(AH154="","-",AH154/AH$131*100),"-")</f>
        <v>-</v>
      </c>
      <c r="AI156" s="37" t="str">
        <f t="shared" si="1510"/>
        <v>-</v>
      </c>
      <c r="AJ156" s="37" t="str">
        <f t="shared" si="1510"/>
        <v>-</v>
      </c>
      <c r="AK156" s="39" t="str">
        <f t="shared" si="1510"/>
        <v>-</v>
      </c>
      <c r="AL156" s="38" t="str">
        <f t="shared" ref="AL156:AO156" si="1511">IFERROR(IF(AL154="","-",AL154/AL$131*100),"-")</f>
        <v>-</v>
      </c>
      <c r="AM156" s="37" t="str">
        <f t="shared" si="1511"/>
        <v>-</v>
      </c>
      <c r="AN156" s="37" t="str">
        <f t="shared" si="1511"/>
        <v>-</v>
      </c>
      <c r="AO156" s="39" t="str">
        <f t="shared" si="1511"/>
        <v>-</v>
      </c>
      <c r="AP156" s="38" t="str">
        <f t="shared" ref="AP156" si="1512">IFERROR(IF(AP154="","-",AP154/AP$131*100),"-")</f>
        <v>-</v>
      </c>
      <c r="AQ156" s="37" t="str">
        <f t="shared" ref="AQ156" si="1513">IFERROR(IF(AQ154="","-",AQ154/AQ$131*100),"-")</f>
        <v>-</v>
      </c>
      <c r="AR156" s="37" t="str">
        <f t="shared" ref="AR156" si="1514">IFERROR(IF(AR154="","-",AR154/AR$131*100),"-")</f>
        <v>-</v>
      </c>
      <c r="AS156" s="39" t="str">
        <f t="shared" ref="AS156" si="1515">IFERROR(IF(AS154="","-",AS154/AS$131*100),"-")</f>
        <v>-</v>
      </c>
      <c r="AT156" s="38" t="str">
        <f t="shared" ref="AT156" si="1516">IFERROR(IF(AT154="","-",AT154/AT$131*100),"-")</f>
        <v>-</v>
      </c>
      <c r="AU156" s="37" t="str">
        <f t="shared" ref="AU156" si="1517">IFERROR(IF(AU154="","-",AU154/AU$131*100),"-")</f>
        <v>-</v>
      </c>
      <c r="AV156" s="37" t="str">
        <f t="shared" ref="AV156" si="1518">IFERROR(IF(AV154="","-",AV154/AV$131*100),"-")</f>
        <v>-</v>
      </c>
      <c r="AW156" s="39" t="str">
        <f t="shared" ref="AW156" si="1519">IFERROR(IF(AW154="","-",AW154/AW$131*100),"-")</f>
        <v>-</v>
      </c>
      <c r="AX156" s="38" t="str">
        <f t="shared" ref="AX156" si="1520">IFERROR(IF(AX154="","-",AX154/AX$131*100),"-")</f>
        <v>-</v>
      </c>
      <c r="AY156" s="37" t="str">
        <f t="shared" ref="AY156" si="1521">IFERROR(IF(AY154="","-",AY154/AY$131*100),"-")</f>
        <v>-</v>
      </c>
      <c r="AZ156" s="37" t="str">
        <f t="shared" ref="AZ156" si="1522">IFERROR(IF(AZ154="","-",AZ154/AZ$131*100),"-")</f>
        <v>-</v>
      </c>
      <c r="BA156" s="39" t="str">
        <f t="shared" ref="BA156" si="1523">IFERROR(IF(BA154="","-",BA154/BA$131*100),"-")</f>
        <v>-</v>
      </c>
      <c r="BB156" s="38" t="str">
        <f t="shared" ref="BB156" si="1524">IFERROR(IF(BB154="","-",BB154/BB$131*100),"-")</f>
        <v>-</v>
      </c>
      <c r="BC156" s="37" t="str">
        <f t="shared" ref="BC156" si="1525">IFERROR(IF(BC154="","-",BC154/BC$131*100),"-")</f>
        <v>-</v>
      </c>
      <c r="BD156" s="37" t="str">
        <f t="shared" ref="BD156" si="1526">IFERROR(IF(BD154="","-",BD154/BD$131*100),"-")</f>
        <v>-</v>
      </c>
      <c r="BE156" s="39" t="str">
        <f t="shared" ref="BE156" si="1527">IFERROR(IF(BE154="","-",BE154/BE$131*100),"-")</f>
        <v>-</v>
      </c>
      <c r="BF156" s="40"/>
      <c r="BG156" s="40"/>
      <c r="BH156" s="110" t="s">
        <v>112</v>
      </c>
    </row>
    <row r="157" spans="4:60" x14ac:dyDescent="0.45">
      <c r="E157" s="1" t="s">
        <v>41</v>
      </c>
      <c r="L157" s="148" t="str">
        <f>Format!$E$10</f>
        <v>百万円</v>
      </c>
      <c r="X157" s="61">
        <v>0</v>
      </c>
      <c r="Y157" s="62">
        <v>0</v>
      </c>
      <c r="Z157" s="62">
        <v>0</v>
      </c>
      <c r="AA157" s="62">
        <v>0</v>
      </c>
      <c r="AB157" s="62">
        <v>0</v>
      </c>
      <c r="AH157" s="25" t="str">
        <f>IF(OR(AH201=0,AH201="-"),"-",AH201)</f>
        <v>-</v>
      </c>
      <c r="AI157" s="24" t="str">
        <f t="shared" ref="AI157:AK159" si="1528">IF(OR(AI201=0,AI201="-",AH201=0,AH201="-"),"-",AI201-AH201)</f>
        <v>-</v>
      </c>
      <c r="AJ157" s="24" t="str">
        <f t="shared" si="1528"/>
        <v>-</v>
      </c>
      <c r="AK157" s="26" t="str">
        <f t="shared" si="1528"/>
        <v>-</v>
      </c>
      <c r="AL157" s="25" t="str">
        <f>IF(OR(AL201=0,AL201="-"),"-",AL201)</f>
        <v>-</v>
      </c>
      <c r="AM157" s="24" t="str">
        <f t="shared" ref="AM157:AO159" si="1529">IF(OR(AM201=0,AM201="-",AL201=0,AL201="-"),"-",AM201-AL201)</f>
        <v>-</v>
      </c>
      <c r="AN157" s="24" t="str">
        <f t="shared" si="1529"/>
        <v>-</v>
      </c>
      <c r="AO157" s="26" t="str">
        <f t="shared" si="1529"/>
        <v>-</v>
      </c>
      <c r="AP157" s="25" t="str">
        <f>IF(OR(AP201=0,AP201="-"),"-",AP201)</f>
        <v>-</v>
      </c>
      <c r="AQ157" s="24" t="str">
        <f>IF(OR(AQ201=0,AQ201="-",AP201=0,AP201="-"),"-",AQ201-AP201)</f>
        <v>-</v>
      </c>
      <c r="AR157" s="24" t="str">
        <f t="shared" ref="AR157:AS157" si="1530">IF(OR(AR201=0,AR201="-",AQ201=0,AQ201="-"),"-",AR201-AQ201)</f>
        <v>-</v>
      </c>
      <c r="AS157" s="26" t="str">
        <f t="shared" si="1530"/>
        <v>-</v>
      </c>
      <c r="AT157" s="25" t="str">
        <f>IF(OR(AT201=0,AT201="-"),"-",AT201)</f>
        <v>-</v>
      </c>
      <c r="AU157" s="24" t="str">
        <f t="shared" ref="AU157:AW157" si="1531">IF(OR(AU201=0,AU201="-",AT201=0,AT201="-"),"-",AU201-AT201)</f>
        <v>-</v>
      </c>
      <c r="AV157" s="24" t="str">
        <f t="shared" si="1531"/>
        <v>-</v>
      </c>
      <c r="AW157" s="26" t="str">
        <f t="shared" si="1531"/>
        <v>-</v>
      </c>
      <c r="AX157" s="25" t="str">
        <f>IF(OR(AX201=0,AX201="-"),"-",AX201)</f>
        <v>-</v>
      </c>
      <c r="AY157" s="24" t="str">
        <f t="shared" ref="AY157:BA157" si="1532">IF(OR(AY201=0,AY201="-",AX201=0,AX201="-"),"-",AY201-AX201)</f>
        <v>-</v>
      </c>
      <c r="AZ157" s="24" t="str">
        <f t="shared" si="1532"/>
        <v>-</v>
      </c>
      <c r="BA157" s="26" t="str">
        <f t="shared" si="1532"/>
        <v>-</v>
      </c>
      <c r="BH157" s="67" t="s">
        <v>112</v>
      </c>
    </row>
    <row r="158" spans="4:60" x14ac:dyDescent="0.45">
      <c r="E158" s="1" t="s">
        <v>42</v>
      </c>
      <c r="L158" s="148" t="str">
        <f>Format!$E$10</f>
        <v>百万円</v>
      </c>
      <c r="X158" s="61">
        <v>0</v>
      </c>
      <c r="Y158" s="62">
        <v>0</v>
      </c>
      <c r="Z158" s="62">
        <v>0</v>
      </c>
      <c r="AA158" s="62">
        <v>0</v>
      </c>
      <c r="AB158" s="62">
        <v>0</v>
      </c>
      <c r="AH158" s="25" t="str">
        <f>IF(OR(AH202=0,AH202="-"),"-",AH202)</f>
        <v>-</v>
      </c>
      <c r="AI158" s="24" t="str">
        <f t="shared" si="1528"/>
        <v>-</v>
      </c>
      <c r="AJ158" s="24" t="str">
        <f t="shared" si="1528"/>
        <v>-</v>
      </c>
      <c r="AK158" s="26" t="str">
        <f t="shared" si="1528"/>
        <v>-</v>
      </c>
      <c r="AL158" s="25" t="str">
        <f>IF(OR(AL202=0,AL202="-"),"-",AL202)</f>
        <v>-</v>
      </c>
      <c r="AM158" s="24" t="str">
        <f t="shared" si="1529"/>
        <v>-</v>
      </c>
      <c r="AN158" s="24" t="str">
        <f t="shared" si="1529"/>
        <v>-</v>
      </c>
      <c r="AO158" s="26" t="str">
        <f t="shared" si="1529"/>
        <v>-</v>
      </c>
      <c r="AP158" s="25" t="str">
        <f>IF(OR(AP202=0,AP202="-"),"-",AP202)</f>
        <v>-</v>
      </c>
      <c r="AQ158" s="24" t="str">
        <f>IF(OR(AQ202=0,AQ202="-",AP202=0,AP202="-"),"-",AQ202-AP202)</f>
        <v>-</v>
      </c>
      <c r="AR158" s="24" t="str">
        <f t="shared" ref="AR158:AS158" si="1533">IF(OR(AR202=0,AR202="-",AQ202=0,AQ202="-"),"-",AR202-AQ202)</f>
        <v>-</v>
      </c>
      <c r="AS158" s="26" t="str">
        <f t="shared" si="1533"/>
        <v>-</v>
      </c>
      <c r="AT158" s="25" t="str">
        <f>IF(OR(AT202=0,AT202="-"),"-",AT202)</f>
        <v>-</v>
      </c>
      <c r="AU158" s="24" t="str">
        <f t="shared" ref="AU158:AW158" si="1534">IF(OR(AU202=0,AU202="-",AT202=0,AT202="-"),"-",AU202-AT202)</f>
        <v>-</v>
      </c>
      <c r="AV158" s="24" t="str">
        <f t="shared" si="1534"/>
        <v>-</v>
      </c>
      <c r="AW158" s="26" t="str">
        <f t="shared" si="1534"/>
        <v>-</v>
      </c>
      <c r="AX158" s="25" t="str">
        <f>IF(OR(AX202=0,AX202="-"),"-",AX202)</f>
        <v>-</v>
      </c>
      <c r="AY158" s="24" t="str">
        <f t="shared" ref="AY158:BA158" si="1535">IF(OR(AY202=0,AY202="-",AX202=0,AX202="-"),"-",AY202-AX202)</f>
        <v>-</v>
      </c>
      <c r="AZ158" s="24" t="str">
        <f t="shared" si="1535"/>
        <v>-</v>
      </c>
      <c r="BA158" s="26" t="str">
        <f t="shared" si="1535"/>
        <v>-</v>
      </c>
      <c r="BH158" s="67" t="s">
        <v>112</v>
      </c>
    </row>
    <row r="159" spans="4:60" s="5" customFormat="1" x14ac:dyDescent="0.45">
      <c r="D159" s="5" t="s">
        <v>92</v>
      </c>
      <c r="L159" s="150" t="str">
        <f>Format!$E$10</f>
        <v>百万円</v>
      </c>
      <c r="M159" s="16"/>
      <c r="N159" s="33"/>
      <c r="O159" s="33"/>
      <c r="P159" s="33"/>
      <c r="Q159" s="33"/>
      <c r="R159" s="33"/>
      <c r="S159" s="33"/>
      <c r="T159" s="33"/>
      <c r="U159" s="33"/>
      <c r="V159" s="33"/>
      <c r="W159" s="33"/>
      <c r="X159" s="34">
        <f>X154+X157-X158</f>
        <v>0</v>
      </c>
      <c r="Y159" s="33">
        <f t="shared" ref="Y159:AB159" si="1536">Y154+Y157-Y158</f>
        <v>0</v>
      </c>
      <c r="Z159" s="33">
        <f t="shared" si="1536"/>
        <v>0</v>
      </c>
      <c r="AA159" s="33">
        <f t="shared" si="1536"/>
        <v>0</v>
      </c>
      <c r="AB159" s="33">
        <f t="shared" si="1536"/>
        <v>0</v>
      </c>
      <c r="AC159" s="34"/>
      <c r="AD159" s="33"/>
      <c r="AE159" s="33"/>
      <c r="AF159" s="33"/>
      <c r="AG159" s="34"/>
      <c r="AH159" s="34" t="str">
        <f>IF(OR(AH203=0,AH203="-"),"-",AH203)</f>
        <v>-</v>
      </c>
      <c r="AI159" s="33" t="str">
        <f t="shared" si="1528"/>
        <v>-</v>
      </c>
      <c r="AJ159" s="33" t="str">
        <f t="shared" si="1528"/>
        <v>-</v>
      </c>
      <c r="AK159" s="35" t="str">
        <f t="shared" si="1528"/>
        <v>-</v>
      </c>
      <c r="AL159" s="34" t="str">
        <f>IF(OR(AL203=0,AL203="-"),"-",AL203)</f>
        <v>-</v>
      </c>
      <c r="AM159" s="33" t="str">
        <f t="shared" si="1529"/>
        <v>-</v>
      </c>
      <c r="AN159" s="33" t="str">
        <f t="shared" si="1529"/>
        <v>-</v>
      </c>
      <c r="AO159" s="35" t="str">
        <f t="shared" si="1529"/>
        <v>-</v>
      </c>
      <c r="AP159" s="34" t="str">
        <f>IF(OR(AP203=0,AP203="-"),"-",AP203)</f>
        <v>-</v>
      </c>
      <c r="AQ159" s="33" t="str">
        <f>IF(OR(AQ203=0,AQ203="-",AP203=0,AP203="-"),"-",AQ203-AP203)</f>
        <v>-</v>
      </c>
      <c r="AR159" s="33" t="str">
        <f t="shared" ref="AR159:AS159" si="1537">IF(OR(AR203=0,AR203="-",AQ203=0,AQ203="-"),"-",AR203-AQ203)</f>
        <v>-</v>
      </c>
      <c r="AS159" s="35" t="str">
        <f t="shared" si="1537"/>
        <v>-</v>
      </c>
      <c r="AT159" s="34" t="str">
        <f>IF(OR(AT203=0,AT203="-"),"-",AT203)</f>
        <v>-</v>
      </c>
      <c r="AU159" s="33" t="str">
        <f t="shared" ref="AU159:AW159" si="1538">IF(OR(AU203=0,AU203="-",AT203=0,AT203="-"),"-",AU203-AT203)</f>
        <v>-</v>
      </c>
      <c r="AV159" s="33" t="str">
        <f t="shared" si="1538"/>
        <v>-</v>
      </c>
      <c r="AW159" s="35" t="str">
        <f t="shared" si="1538"/>
        <v>-</v>
      </c>
      <c r="AX159" s="34" t="str">
        <f>IF(OR(AX203=0,AX203="-"),"-",AX203)</f>
        <v>-</v>
      </c>
      <c r="AY159" s="33" t="str">
        <f t="shared" ref="AY159:BA159" si="1539">IF(OR(AY203=0,AY203="-",AX203=0,AX203="-"),"-",AY203-AX203)</f>
        <v>-</v>
      </c>
      <c r="AZ159" s="33" t="str">
        <f t="shared" si="1539"/>
        <v>-</v>
      </c>
      <c r="BA159" s="35" t="str">
        <f t="shared" si="1539"/>
        <v>-</v>
      </c>
      <c r="BB159" s="34"/>
      <c r="BC159" s="33"/>
      <c r="BD159" s="33"/>
      <c r="BE159" s="35"/>
      <c r="BF159" s="36"/>
      <c r="BG159" s="36"/>
      <c r="BH159" s="69" t="s">
        <v>112</v>
      </c>
    </row>
    <row r="160" spans="4:60" s="9" customFormat="1" x14ac:dyDescent="0.45">
      <c r="K160" s="9" t="str">
        <f>Format!$E$17</f>
        <v>YoY, %</v>
      </c>
      <c r="L160" s="151" t="s">
        <v>47</v>
      </c>
      <c r="M160" s="8"/>
      <c r="N160" s="37" t="str">
        <f>IFERROR((N159-M159)/M159*100,"-")</f>
        <v>-</v>
      </c>
      <c r="O160" s="37" t="str">
        <f>IFERROR((O159-N159)/N159*100,"-")</f>
        <v>-</v>
      </c>
      <c r="P160" s="37" t="str">
        <f t="shared" ref="P160" si="1540">IFERROR((P159-O159)/O159*100,"-")</f>
        <v>-</v>
      </c>
      <c r="Q160" s="37" t="str">
        <f t="shared" ref="Q160" si="1541">IFERROR((Q159-P159)/P159*100,"-")</f>
        <v>-</v>
      </c>
      <c r="R160" s="37" t="str">
        <f t="shared" ref="R160" si="1542">IFERROR((R159-Q159)/Q159*100,"-")</f>
        <v>-</v>
      </c>
      <c r="S160" s="37" t="str">
        <f t="shared" ref="S160" si="1543">IFERROR((S159-R159)/R159*100,"-")</f>
        <v>-</v>
      </c>
      <c r="T160" s="37" t="str">
        <f t="shared" ref="T160" si="1544">IFERROR((T159-S159)/S159*100,"-")</f>
        <v>-</v>
      </c>
      <c r="U160" s="37" t="str">
        <f t="shared" ref="U160" si="1545">IFERROR((U159-T159)/T159*100,"-")</f>
        <v>-</v>
      </c>
      <c r="V160" s="37" t="str">
        <f t="shared" ref="V160" si="1546">IFERROR((V159-U159)/U159*100,"-")</f>
        <v>-</v>
      </c>
      <c r="W160" s="37" t="str">
        <f t="shared" ref="W160" si="1547">IFERROR((W159-V159)/V159*100,"-")</f>
        <v>-</v>
      </c>
      <c r="X160" s="38" t="str">
        <f t="shared" ref="X160" si="1548">IFERROR((X159-W159)/W159*100,"-")</f>
        <v>-</v>
      </c>
      <c r="Y160" s="37" t="str">
        <f t="shared" ref="Y160" si="1549">IFERROR((Y159-X159)/X159*100,"-")</f>
        <v>-</v>
      </c>
      <c r="Z160" s="37" t="str">
        <f t="shared" ref="Z160" si="1550">IFERROR((Z159-Y159)/Y159*100,"-")</f>
        <v>-</v>
      </c>
      <c r="AA160" s="37" t="str">
        <f t="shared" ref="AA160" si="1551">IFERROR((AA159-Z159)/Z159*100,"-")</f>
        <v>-</v>
      </c>
      <c r="AB160" s="37" t="str">
        <f t="shared" ref="AB160" si="1552">IFERROR((AB159-AA159)/AA159*100,"-")</f>
        <v>-</v>
      </c>
      <c r="AC160" s="38" t="str">
        <f>IFERROR((AC159-W159)/W159*100,"-")</f>
        <v>-</v>
      </c>
      <c r="AD160" s="37" t="str">
        <f t="shared" ref="AD160" si="1553">IFERROR((AD159-X159)/X159*100,"-")</f>
        <v>-</v>
      </c>
      <c r="AE160" s="37" t="str">
        <f t="shared" ref="AE160" si="1554">IFERROR((AE159-Y159)/Y159*100,"-")</f>
        <v>-</v>
      </c>
      <c r="AF160" s="37"/>
      <c r="AG160" s="38"/>
      <c r="AH160" s="38" t="str">
        <f t="shared" ref="AH160" si="1555">IFERROR((AH159-AD159)/AD159*100,"-")</f>
        <v>-</v>
      </c>
      <c r="AI160" s="37" t="str">
        <f t="shared" ref="AI160" si="1556">IFERROR((AI159-AE159)/AE159*100,"-")</f>
        <v>-</v>
      </c>
      <c r="AJ160" s="37" t="str">
        <f t="shared" ref="AJ160" si="1557">IFERROR((AJ159-AF159)/AF159*100,"-")</f>
        <v>-</v>
      </c>
      <c r="AK160" s="39" t="str">
        <f t="shared" ref="AK160" si="1558">IFERROR((AK159-AG159)/AG159*100,"-")</f>
        <v>-</v>
      </c>
      <c r="AL160" s="38" t="str">
        <f t="shared" ref="AL160" si="1559">IFERROR((AL159-AH159)/AH159*100,"-")</f>
        <v>-</v>
      </c>
      <c r="AM160" s="37" t="str">
        <f t="shared" ref="AM160" si="1560">IFERROR((AM159-AI159)/AI159*100,"-")</f>
        <v>-</v>
      </c>
      <c r="AN160" s="37" t="str">
        <f t="shared" ref="AN160" si="1561">IFERROR((AN159-AJ159)/AJ159*100,"-")</f>
        <v>-</v>
      </c>
      <c r="AO160" s="39" t="str">
        <f t="shared" ref="AO160" si="1562">IFERROR((AO159-AK159)/AK159*100,"-")</f>
        <v>-</v>
      </c>
      <c r="AP160" s="38" t="str">
        <f t="shared" ref="AP160" si="1563">IFERROR((AP159-AL159)/AL159*100,"-")</f>
        <v>-</v>
      </c>
      <c r="AQ160" s="37" t="str">
        <f t="shared" ref="AQ160" si="1564">IFERROR((AQ159-AM159)/AM159*100,"-")</f>
        <v>-</v>
      </c>
      <c r="AR160" s="37" t="str">
        <f t="shared" ref="AR160" si="1565">IFERROR((AR159-AN159)/AN159*100,"-")</f>
        <v>-</v>
      </c>
      <c r="AS160" s="39" t="str">
        <f t="shared" ref="AS160" si="1566">IFERROR((AS159-AO159)/AO159*100,"-")</f>
        <v>-</v>
      </c>
      <c r="AT160" s="38" t="str">
        <f t="shared" ref="AT160" si="1567">IFERROR((AT159-AP159)/AP159*100,"-")</f>
        <v>-</v>
      </c>
      <c r="AU160" s="37" t="str">
        <f t="shared" ref="AU160" si="1568">IFERROR((AU159-AQ159)/AQ159*100,"-")</f>
        <v>-</v>
      </c>
      <c r="AV160" s="37" t="str">
        <f t="shared" ref="AV160" si="1569">IFERROR((AV159-AR159)/AR159*100,"-")</f>
        <v>-</v>
      </c>
      <c r="AW160" s="39" t="str">
        <f t="shared" ref="AW160" si="1570">IFERROR((AW159-AS159)/AS159*100,"-")</f>
        <v>-</v>
      </c>
      <c r="AX160" s="38" t="str">
        <f t="shared" ref="AX160" si="1571">IFERROR((AX159-AT159)/AT159*100,"-")</f>
        <v>-</v>
      </c>
      <c r="AY160" s="37" t="str">
        <f t="shared" ref="AY160" si="1572">IFERROR((AY159-AU159)/AU159*100,"-")</f>
        <v>-</v>
      </c>
      <c r="AZ160" s="37" t="str">
        <f t="shared" ref="AZ160" si="1573">IFERROR((AZ159-AV159)/AV159*100,"-")</f>
        <v>-</v>
      </c>
      <c r="BA160" s="39" t="str">
        <f t="shared" ref="BA160" si="1574">IFERROR((BA159-AW159)/AW159*100,"-")</f>
        <v>-</v>
      </c>
      <c r="BB160" s="38" t="str">
        <f t="shared" ref="BB160" si="1575">IFERROR((BB159-AX159)/AX159*100,"-")</f>
        <v>-</v>
      </c>
      <c r="BC160" s="37" t="str">
        <f t="shared" ref="BC160" si="1576">IFERROR((BC159-AY159)/AY159*100,"-")</f>
        <v>-</v>
      </c>
      <c r="BD160" s="37" t="str">
        <f t="shared" ref="BD160" si="1577">IFERROR((BD159-AZ159)/AZ159*100,"-")</f>
        <v>-</v>
      </c>
      <c r="BE160" s="39" t="str">
        <f t="shared" ref="BE160" si="1578">IFERROR((BE159-BA159)/BA159*100,"-")</f>
        <v>-</v>
      </c>
      <c r="BF160" s="40"/>
      <c r="BG160" s="40"/>
      <c r="BH160" s="110" t="s">
        <v>112</v>
      </c>
    </row>
    <row r="161" spans="1:60" s="9" customFormat="1" x14ac:dyDescent="0.45">
      <c r="K161" s="9" t="str">
        <f>Format!$E$18</f>
        <v>% of sales</v>
      </c>
      <c r="L161" s="151" t="s">
        <v>47</v>
      </c>
      <c r="M161" s="8"/>
      <c r="N161" s="37" t="str">
        <f>IFERROR(IF(N159="","-",N159/N$131*100),"-")</f>
        <v>-</v>
      </c>
      <c r="O161" s="37" t="str">
        <f t="shared" ref="O161:AE161" si="1579">IFERROR(IF(O159="","-",O159/O$131*100),"-")</f>
        <v>-</v>
      </c>
      <c r="P161" s="37" t="str">
        <f t="shared" si="1579"/>
        <v>-</v>
      </c>
      <c r="Q161" s="37" t="str">
        <f t="shared" si="1579"/>
        <v>-</v>
      </c>
      <c r="R161" s="37" t="str">
        <f t="shared" si="1579"/>
        <v>-</v>
      </c>
      <c r="S161" s="37" t="str">
        <f t="shared" si="1579"/>
        <v>-</v>
      </c>
      <c r="T161" s="37" t="str">
        <f t="shared" si="1579"/>
        <v>-</v>
      </c>
      <c r="U161" s="37" t="str">
        <f t="shared" si="1579"/>
        <v>-</v>
      </c>
      <c r="V161" s="37" t="str">
        <f t="shared" si="1579"/>
        <v>-</v>
      </c>
      <c r="W161" s="37" t="str">
        <f t="shared" si="1579"/>
        <v>-</v>
      </c>
      <c r="X161" s="38" t="str">
        <f t="shared" si="1579"/>
        <v>-</v>
      </c>
      <c r="Y161" s="37" t="str">
        <f t="shared" si="1579"/>
        <v>-</v>
      </c>
      <c r="Z161" s="37" t="str">
        <f t="shared" si="1579"/>
        <v>-</v>
      </c>
      <c r="AA161" s="37" t="str">
        <f t="shared" si="1579"/>
        <v>-</v>
      </c>
      <c r="AB161" s="37" t="str">
        <f t="shared" si="1579"/>
        <v>-</v>
      </c>
      <c r="AC161" s="38" t="str">
        <f t="shared" si="1579"/>
        <v>-</v>
      </c>
      <c r="AD161" s="37" t="str">
        <f t="shared" si="1579"/>
        <v>-</v>
      </c>
      <c r="AE161" s="37" t="str">
        <f t="shared" si="1579"/>
        <v>-</v>
      </c>
      <c r="AF161" s="37"/>
      <c r="AG161" s="38"/>
      <c r="AH161" s="38" t="str">
        <f t="shared" ref="AH161:BE161" si="1580">IFERROR(IF(AH159="","-",AH159/AH$131*100),"-")</f>
        <v>-</v>
      </c>
      <c r="AI161" s="37" t="str">
        <f t="shared" si="1580"/>
        <v>-</v>
      </c>
      <c r="AJ161" s="37" t="str">
        <f t="shared" si="1580"/>
        <v>-</v>
      </c>
      <c r="AK161" s="39" t="str">
        <f t="shared" si="1580"/>
        <v>-</v>
      </c>
      <c r="AL161" s="38" t="str">
        <f t="shared" si="1580"/>
        <v>-</v>
      </c>
      <c r="AM161" s="37" t="str">
        <f t="shared" si="1580"/>
        <v>-</v>
      </c>
      <c r="AN161" s="37" t="str">
        <f t="shared" si="1580"/>
        <v>-</v>
      </c>
      <c r="AO161" s="39" t="str">
        <f t="shared" si="1580"/>
        <v>-</v>
      </c>
      <c r="AP161" s="38" t="str">
        <f t="shared" si="1580"/>
        <v>-</v>
      </c>
      <c r="AQ161" s="37" t="str">
        <f t="shared" si="1580"/>
        <v>-</v>
      </c>
      <c r="AR161" s="37" t="str">
        <f t="shared" si="1580"/>
        <v>-</v>
      </c>
      <c r="AS161" s="39" t="str">
        <f t="shared" si="1580"/>
        <v>-</v>
      </c>
      <c r="AT161" s="38" t="str">
        <f t="shared" si="1580"/>
        <v>-</v>
      </c>
      <c r="AU161" s="37" t="str">
        <f t="shared" si="1580"/>
        <v>-</v>
      </c>
      <c r="AV161" s="37" t="str">
        <f t="shared" si="1580"/>
        <v>-</v>
      </c>
      <c r="AW161" s="39" t="str">
        <f t="shared" si="1580"/>
        <v>-</v>
      </c>
      <c r="AX161" s="38" t="str">
        <f t="shared" si="1580"/>
        <v>-</v>
      </c>
      <c r="AY161" s="37" t="str">
        <f t="shared" si="1580"/>
        <v>-</v>
      </c>
      <c r="AZ161" s="37" t="str">
        <f t="shared" si="1580"/>
        <v>-</v>
      </c>
      <c r="BA161" s="39" t="str">
        <f t="shared" si="1580"/>
        <v>-</v>
      </c>
      <c r="BB161" s="38" t="str">
        <f t="shared" si="1580"/>
        <v>-</v>
      </c>
      <c r="BC161" s="37" t="str">
        <f t="shared" si="1580"/>
        <v>-</v>
      </c>
      <c r="BD161" s="37" t="str">
        <f t="shared" si="1580"/>
        <v>-</v>
      </c>
      <c r="BE161" s="39" t="str">
        <f t="shared" si="1580"/>
        <v>-</v>
      </c>
      <c r="BF161" s="40"/>
      <c r="BG161" s="40"/>
      <c r="BH161" s="110" t="s">
        <v>112</v>
      </c>
    </row>
    <row r="162" spans="1:60" x14ac:dyDescent="0.45">
      <c r="E162" s="1" t="s">
        <v>93</v>
      </c>
      <c r="L162" s="148" t="str">
        <f>Format!$E$10</f>
        <v>百万円</v>
      </c>
      <c r="X162" s="25">
        <f>SUM(X163,X164)</f>
        <v>0</v>
      </c>
      <c r="Y162" s="24">
        <f t="shared" ref="Y162:AB162" si="1581">SUM(Y163,Y164)</f>
        <v>0</v>
      </c>
      <c r="Z162" s="24">
        <f t="shared" si="1581"/>
        <v>0</v>
      </c>
      <c r="AA162" s="24">
        <f t="shared" si="1581"/>
        <v>0</v>
      </c>
      <c r="AB162" s="24">
        <f t="shared" si="1581"/>
        <v>0</v>
      </c>
      <c r="AH162" s="25" t="str">
        <f t="shared" ref="AH162:AH164" si="1582">IF(OR(AH206=0,AH206="-"),"-",AH206)</f>
        <v>-</v>
      </c>
      <c r="AI162" s="24" t="str">
        <f t="shared" ref="AI162:AI164" si="1583">IF(OR(AI206=0,AI206="-",AH206=0,AH206="-"),"-",AI206-AH206)</f>
        <v>-</v>
      </c>
      <c r="AJ162" s="24" t="str">
        <f t="shared" ref="AJ162:AJ164" si="1584">IF(OR(AJ206=0,AJ206="-",AI206=0,AI206="-"),"-",AJ206-AI206)</f>
        <v>-</v>
      </c>
      <c r="AK162" s="26" t="str">
        <f t="shared" ref="AK162:AK164" si="1585">IF(OR(AK206=0,AK206="-",AJ206=0,AJ206="-"),"-",AK206-AJ206)</f>
        <v>-</v>
      </c>
      <c r="AL162" s="25" t="str">
        <f t="shared" ref="AL162:AL164" si="1586">IF(OR(AL206=0,AL206="-"),"-",AL206)</f>
        <v>-</v>
      </c>
      <c r="AM162" s="24" t="str">
        <f t="shared" ref="AM162:AM164" si="1587">IF(OR(AM206=0,AM206="-",AL206=0,AL206="-"),"-",AM206-AL206)</f>
        <v>-</v>
      </c>
      <c r="AN162" s="24" t="str">
        <f t="shared" ref="AN162:AN164" si="1588">IF(OR(AN206=0,AN206="-",AM206=0,AM206="-"),"-",AN206-AM206)</f>
        <v>-</v>
      </c>
      <c r="AO162" s="26" t="str">
        <f t="shared" ref="AO162:AO164" si="1589">IF(OR(AO206=0,AO206="-",AN206=0,AN206="-"),"-",AO206-AN206)</f>
        <v>-</v>
      </c>
      <c r="AP162" s="25" t="str">
        <f t="shared" ref="AP162:AP164" si="1590">IF(OR(AP206=0,AP206="-"),"-",AP206)</f>
        <v>-</v>
      </c>
      <c r="AQ162" s="24" t="str">
        <f t="shared" ref="AQ162:AQ164" si="1591">IF(OR(AQ206=0,AQ206="-",AP206=0,AP206="-"),"-",AQ206-AP206)</f>
        <v>-</v>
      </c>
      <c r="AR162" s="24" t="str">
        <f t="shared" ref="AR162:AS162" si="1592">IF(OR(AR206=0,AR206="-",AQ206=0,AQ206="-"),"-",AR206-AQ206)</f>
        <v>-</v>
      </c>
      <c r="AS162" s="26" t="str">
        <f t="shared" si="1592"/>
        <v>-</v>
      </c>
      <c r="AT162" s="25" t="str">
        <f t="shared" ref="AT162:AT164" si="1593">IF(OR(AT206=0,AT206="-"),"-",AT206)</f>
        <v>-</v>
      </c>
      <c r="AU162" s="24" t="str">
        <f t="shared" ref="AU162:AW162" si="1594">IF(OR(AU206=0,AU206="-",AT206=0,AT206="-"),"-",AU206-AT206)</f>
        <v>-</v>
      </c>
      <c r="AV162" s="24" t="str">
        <f t="shared" si="1594"/>
        <v>-</v>
      </c>
      <c r="AW162" s="26" t="str">
        <f t="shared" si="1594"/>
        <v>-</v>
      </c>
      <c r="AX162" s="25" t="str">
        <f t="shared" ref="AX162:AX164" si="1595">IF(OR(AX206=0,AX206="-"),"-",AX206)</f>
        <v>-</v>
      </c>
      <c r="AY162" s="24" t="str">
        <f t="shared" ref="AY162:BA162" si="1596">IF(OR(AY206=0,AY206="-",AX206=0,AX206="-"),"-",AY206-AX206)</f>
        <v>-</v>
      </c>
      <c r="AZ162" s="24" t="str">
        <f t="shared" si="1596"/>
        <v>-</v>
      </c>
      <c r="BA162" s="26" t="str">
        <f t="shared" si="1596"/>
        <v>-</v>
      </c>
      <c r="BH162" s="67" t="s">
        <v>112</v>
      </c>
    </row>
    <row r="163" spans="1:60" hidden="1" outlineLevel="1" x14ac:dyDescent="0.45">
      <c r="F163" s="1" t="s">
        <v>43</v>
      </c>
      <c r="L163" s="148" t="str">
        <f>Format!$E$10</f>
        <v>百万円</v>
      </c>
      <c r="X163" s="25">
        <f>'Cor tax sim'!X6</f>
        <v>0</v>
      </c>
      <c r="Y163" s="24">
        <f>'Cor tax sim'!Y6</f>
        <v>0</v>
      </c>
      <c r="Z163" s="24">
        <f>'Cor tax sim'!Z6</f>
        <v>0</v>
      </c>
      <c r="AA163" s="24">
        <f>'Cor tax sim'!AA6</f>
        <v>0</v>
      </c>
      <c r="AB163" s="24">
        <f>'Cor tax sim'!AB6</f>
        <v>0</v>
      </c>
      <c r="AH163" s="25" t="str">
        <f t="shared" si="1582"/>
        <v>-</v>
      </c>
      <c r="AI163" s="24" t="str">
        <f t="shared" si="1583"/>
        <v>-</v>
      </c>
      <c r="AJ163" s="24" t="str">
        <f t="shared" si="1584"/>
        <v>-</v>
      </c>
      <c r="AK163" s="26" t="str">
        <f t="shared" si="1585"/>
        <v>-</v>
      </c>
      <c r="AL163" s="25" t="str">
        <f t="shared" si="1586"/>
        <v>-</v>
      </c>
      <c r="AM163" s="24" t="str">
        <f t="shared" si="1587"/>
        <v>-</v>
      </c>
      <c r="AN163" s="24" t="str">
        <f t="shared" si="1588"/>
        <v>-</v>
      </c>
      <c r="AO163" s="26" t="str">
        <f t="shared" si="1589"/>
        <v>-</v>
      </c>
      <c r="AP163" s="25" t="str">
        <f t="shared" si="1590"/>
        <v>-</v>
      </c>
      <c r="AQ163" s="24" t="str">
        <f t="shared" si="1591"/>
        <v>-</v>
      </c>
      <c r="AR163" s="24" t="str">
        <f t="shared" ref="AR163:AS163" si="1597">IF(OR(AR207=0,AR207="-",AQ207=0,AQ207="-"),"-",AR207-AQ207)</f>
        <v>-</v>
      </c>
      <c r="AS163" s="26" t="str">
        <f t="shared" si="1597"/>
        <v>-</v>
      </c>
      <c r="AT163" s="25" t="str">
        <f t="shared" si="1593"/>
        <v>-</v>
      </c>
      <c r="AU163" s="24" t="str">
        <f t="shared" ref="AU163:AW163" si="1598">IF(OR(AU207=0,AU207="-",AT207=0,AT207="-"),"-",AU207-AT207)</f>
        <v>-</v>
      </c>
      <c r="AV163" s="24" t="str">
        <f t="shared" si="1598"/>
        <v>-</v>
      </c>
      <c r="AW163" s="26" t="str">
        <f t="shared" si="1598"/>
        <v>-</v>
      </c>
      <c r="AX163" s="25" t="str">
        <f t="shared" si="1595"/>
        <v>-</v>
      </c>
      <c r="AY163" s="24" t="str">
        <f t="shared" ref="AY163:BA163" si="1599">IF(OR(AY207=0,AY207="-",AX207=0,AX207="-"),"-",AY207-AX207)</f>
        <v>-</v>
      </c>
      <c r="AZ163" s="24" t="str">
        <f t="shared" si="1599"/>
        <v>-</v>
      </c>
      <c r="BA163" s="26" t="str">
        <f t="shared" si="1599"/>
        <v>-</v>
      </c>
      <c r="BH163" s="67" t="s">
        <v>112</v>
      </c>
    </row>
    <row r="164" spans="1:60" hidden="1" outlineLevel="1" x14ac:dyDescent="0.45">
      <c r="F164" s="1" t="s">
        <v>44</v>
      </c>
      <c r="L164" s="148" t="str">
        <f>Format!$E$10</f>
        <v>百万円</v>
      </c>
      <c r="X164" s="25">
        <f>'Cor tax sim'!X9</f>
        <v>0</v>
      </c>
      <c r="Y164" s="24">
        <f>'Cor tax sim'!Y9</f>
        <v>0</v>
      </c>
      <c r="Z164" s="24">
        <f>'Cor tax sim'!Z9</f>
        <v>0</v>
      </c>
      <c r="AA164" s="24">
        <f>'Cor tax sim'!AA9</f>
        <v>0</v>
      </c>
      <c r="AB164" s="24">
        <f>'Cor tax sim'!AB9</f>
        <v>0</v>
      </c>
      <c r="AH164" s="25" t="str">
        <f t="shared" si="1582"/>
        <v>-</v>
      </c>
      <c r="AI164" s="24" t="str">
        <f t="shared" si="1583"/>
        <v>-</v>
      </c>
      <c r="AJ164" s="24" t="str">
        <f t="shared" si="1584"/>
        <v>-</v>
      </c>
      <c r="AK164" s="26" t="str">
        <f t="shared" si="1585"/>
        <v>-</v>
      </c>
      <c r="AL164" s="25" t="str">
        <f t="shared" si="1586"/>
        <v>-</v>
      </c>
      <c r="AM164" s="24" t="str">
        <f t="shared" si="1587"/>
        <v>-</v>
      </c>
      <c r="AN164" s="24" t="str">
        <f t="shared" si="1588"/>
        <v>-</v>
      </c>
      <c r="AO164" s="26" t="str">
        <f t="shared" si="1589"/>
        <v>-</v>
      </c>
      <c r="AP164" s="25" t="str">
        <f t="shared" si="1590"/>
        <v>-</v>
      </c>
      <c r="AQ164" s="24" t="str">
        <f t="shared" si="1591"/>
        <v>-</v>
      </c>
      <c r="AR164" s="24" t="str">
        <f t="shared" ref="AR164:AS164" si="1600">IF(OR(AR208=0,AR208="-",AQ208=0,AQ208="-"),"-",AR208-AQ208)</f>
        <v>-</v>
      </c>
      <c r="AS164" s="26" t="str">
        <f t="shared" si="1600"/>
        <v>-</v>
      </c>
      <c r="AT164" s="25" t="str">
        <f t="shared" si="1593"/>
        <v>-</v>
      </c>
      <c r="AU164" s="24" t="str">
        <f t="shared" ref="AU164:AW164" si="1601">IF(OR(AU208=0,AU208="-",AT208=0,AT208="-"),"-",AU208-AT208)</f>
        <v>-</v>
      </c>
      <c r="AV164" s="24" t="str">
        <f t="shared" si="1601"/>
        <v>-</v>
      </c>
      <c r="AW164" s="26" t="str">
        <f t="shared" si="1601"/>
        <v>-</v>
      </c>
      <c r="AX164" s="25" t="str">
        <f t="shared" si="1595"/>
        <v>-</v>
      </c>
      <c r="AY164" s="24" t="str">
        <f t="shared" ref="AY164:BA164" si="1602">IF(OR(AY208=0,AY208="-",AX208=0,AX208="-"),"-",AY208-AX208)</f>
        <v>-</v>
      </c>
      <c r="AZ164" s="24" t="str">
        <f t="shared" si="1602"/>
        <v>-</v>
      </c>
      <c r="BA164" s="26" t="str">
        <f t="shared" si="1602"/>
        <v>-</v>
      </c>
      <c r="BH164" s="67" t="s">
        <v>112</v>
      </c>
    </row>
    <row r="165" spans="1:60" s="9" customFormat="1" collapsed="1" x14ac:dyDescent="0.45">
      <c r="E165" s="9" t="s">
        <v>45</v>
      </c>
      <c r="L165" s="151" t="s">
        <v>47</v>
      </c>
      <c r="M165" s="8"/>
      <c r="N165" s="37" t="str">
        <f>IFERROR(IF(N159&lt;0,"-",N162/N159*100),"-")</f>
        <v>-</v>
      </c>
      <c r="O165" s="37" t="str">
        <f t="shared" ref="O165:AB165" si="1603">IFERROR(IF(O159&lt;0,"-",O162/O159*100),"-")</f>
        <v>-</v>
      </c>
      <c r="P165" s="37" t="str">
        <f t="shared" si="1603"/>
        <v>-</v>
      </c>
      <c r="Q165" s="37" t="str">
        <f t="shared" si="1603"/>
        <v>-</v>
      </c>
      <c r="R165" s="37" t="str">
        <f t="shared" si="1603"/>
        <v>-</v>
      </c>
      <c r="S165" s="37" t="str">
        <f t="shared" si="1603"/>
        <v>-</v>
      </c>
      <c r="T165" s="37" t="str">
        <f t="shared" si="1603"/>
        <v>-</v>
      </c>
      <c r="U165" s="37" t="str">
        <f t="shared" si="1603"/>
        <v>-</v>
      </c>
      <c r="V165" s="37" t="str">
        <f t="shared" si="1603"/>
        <v>-</v>
      </c>
      <c r="W165" s="37" t="str">
        <f t="shared" si="1603"/>
        <v>-</v>
      </c>
      <c r="X165" s="38" t="str">
        <f t="shared" si="1603"/>
        <v>-</v>
      </c>
      <c r="Y165" s="37" t="str">
        <f t="shared" si="1603"/>
        <v>-</v>
      </c>
      <c r="Z165" s="37" t="str">
        <f t="shared" si="1603"/>
        <v>-</v>
      </c>
      <c r="AA165" s="37" t="str">
        <f t="shared" si="1603"/>
        <v>-</v>
      </c>
      <c r="AB165" s="37" t="str">
        <f t="shared" si="1603"/>
        <v>-</v>
      </c>
      <c r="AC165" s="38" t="str">
        <f>IFERROR(IF(AC159&lt;0,"-",AC162/AC159*100),"-")</f>
        <v>-</v>
      </c>
      <c r="AD165" s="37" t="str">
        <f t="shared" ref="AD165:AE165" si="1604">IFERROR(IF(AD159&lt;0,"-",AD162/AD159*100),"-")</f>
        <v>-</v>
      </c>
      <c r="AE165" s="37" t="str">
        <f t="shared" si="1604"/>
        <v>-</v>
      </c>
      <c r="AF165" s="37"/>
      <c r="AG165" s="38"/>
      <c r="AH165" s="38" t="str">
        <f t="shared" ref="AH165:AK165" si="1605">IFERROR(IF(AH159&lt;0,"-",AH162/AH159*100),"-")</f>
        <v>-</v>
      </c>
      <c r="AI165" s="37" t="str">
        <f t="shared" si="1605"/>
        <v>-</v>
      </c>
      <c r="AJ165" s="37" t="str">
        <f t="shared" si="1605"/>
        <v>-</v>
      </c>
      <c r="AK165" s="39" t="str">
        <f t="shared" si="1605"/>
        <v>-</v>
      </c>
      <c r="AL165" s="38" t="str">
        <f t="shared" ref="AL165:AO165" si="1606">IFERROR(IF(AL159&lt;0,"-",AL162/AL159*100),"-")</f>
        <v>-</v>
      </c>
      <c r="AM165" s="37" t="str">
        <f t="shared" si="1606"/>
        <v>-</v>
      </c>
      <c r="AN165" s="37" t="str">
        <f t="shared" si="1606"/>
        <v>-</v>
      </c>
      <c r="AO165" s="39" t="str">
        <f t="shared" si="1606"/>
        <v>-</v>
      </c>
      <c r="AP165" s="38" t="str">
        <f t="shared" ref="AP165:BE165" si="1607">IFERROR(IF(AP159&lt;0,"-",AP162/AP159*100),"-")</f>
        <v>-</v>
      </c>
      <c r="AQ165" s="37" t="str">
        <f t="shared" si="1607"/>
        <v>-</v>
      </c>
      <c r="AR165" s="37" t="str">
        <f t="shared" si="1607"/>
        <v>-</v>
      </c>
      <c r="AS165" s="39" t="str">
        <f t="shared" si="1607"/>
        <v>-</v>
      </c>
      <c r="AT165" s="38" t="str">
        <f t="shared" si="1607"/>
        <v>-</v>
      </c>
      <c r="AU165" s="37" t="str">
        <f t="shared" si="1607"/>
        <v>-</v>
      </c>
      <c r="AV165" s="37" t="str">
        <f t="shared" si="1607"/>
        <v>-</v>
      </c>
      <c r="AW165" s="39" t="str">
        <f t="shared" si="1607"/>
        <v>-</v>
      </c>
      <c r="AX165" s="38" t="str">
        <f t="shared" si="1607"/>
        <v>-</v>
      </c>
      <c r="AY165" s="37" t="str">
        <f t="shared" si="1607"/>
        <v>-</v>
      </c>
      <c r="AZ165" s="37" t="str">
        <f t="shared" si="1607"/>
        <v>-</v>
      </c>
      <c r="BA165" s="39" t="str">
        <f t="shared" si="1607"/>
        <v>-</v>
      </c>
      <c r="BB165" s="38" t="str">
        <f t="shared" si="1607"/>
        <v>-</v>
      </c>
      <c r="BC165" s="37" t="str">
        <f t="shared" si="1607"/>
        <v>-</v>
      </c>
      <c r="BD165" s="37" t="str">
        <f t="shared" si="1607"/>
        <v>-</v>
      </c>
      <c r="BE165" s="39" t="str">
        <f t="shared" si="1607"/>
        <v>-</v>
      </c>
      <c r="BF165" s="40"/>
      <c r="BG165" s="40"/>
      <c r="BH165" s="110" t="s">
        <v>112</v>
      </c>
    </row>
    <row r="166" spans="1:60" s="5" customFormat="1" x14ac:dyDescent="0.45">
      <c r="D166" s="5" t="s">
        <v>46</v>
      </c>
      <c r="L166" s="150" t="str">
        <f>Format!$E$10</f>
        <v>百万円</v>
      </c>
      <c r="M166" s="16"/>
      <c r="N166" s="33"/>
      <c r="O166" s="33"/>
      <c r="P166" s="33"/>
      <c r="Q166" s="33"/>
      <c r="R166" s="33"/>
      <c r="S166" s="33"/>
      <c r="T166" s="33"/>
      <c r="U166" s="33"/>
      <c r="V166" s="33"/>
      <c r="W166" s="33"/>
      <c r="X166" s="34">
        <f>X159-X162</f>
        <v>0</v>
      </c>
      <c r="Y166" s="33">
        <f t="shared" ref="Y166:AB166" si="1608">Y159-Y162</f>
        <v>0</v>
      </c>
      <c r="Z166" s="33">
        <f t="shared" si="1608"/>
        <v>0</v>
      </c>
      <c r="AA166" s="33">
        <f t="shared" si="1608"/>
        <v>0</v>
      </c>
      <c r="AB166" s="33">
        <f t="shared" si="1608"/>
        <v>0</v>
      </c>
      <c r="AC166" s="34"/>
      <c r="AD166" s="33"/>
      <c r="AE166" s="33"/>
      <c r="AF166" s="33"/>
      <c r="AG166" s="34"/>
      <c r="AH166" s="34" t="str">
        <f t="shared" ref="AH166:AH168" si="1609">IF(OR(AH210=0,AH210="-"),"-",AH210)</f>
        <v>-</v>
      </c>
      <c r="AI166" s="33" t="str">
        <f t="shared" ref="AI166:AI168" si="1610">IF(OR(AI210=0,AI210="-",AH210=0,AH210="-"),"-",AI210-AH210)</f>
        <v>-</v>
      </c>
      <c r="AJ166" s="33" t="str">
        <f t="shared" ref="AJ166:AJ168" si="1611">IF(OR(AJ210=0,AJ210="-",AI210=0,AI210="-"),"-",AJ210-AI210)</f>
        <v>-</v>
      </c>
      <c r="AK166" s="35" t="str">
        <f t="shared" ref="AK166:AK168" si="1612">IF(OR(AK210=0,AK210="-",AJ210=0,AJ210="-"),"-",AK210-AJ210)</f>
        <v>-</v>
      </c>
      <c r="AL166" s="34" t="str">
        <f t="shared" ref="AL166:AL168" si="1613">IF(OR(AL210=0,AL210="-"),"-",AL210)</f>
        <v>-</v>
      </c>
      <c r="AM166" s="33" t="str">
        <f t="shared" ref="AM166:AM168" si="1614">IF(OR(AM210=0,AM210="-",AL210=0,AL210="-"),"-",AM210-AL210)</f>
        <v>-</v>
      </c>
      <c r="AN166" s="33" t="str">
        <f t="shared" ref="AN166:AN168" si="1615">IF(OR(AN210=0,AN210="-",AM210=0,AM210="-"),"-",AN210-AM210)</f>
        <v>-</v>
      </c>
      <c r="AO166" s="35" t="str">
        <f t="shared" ref="AO166:AO168" si="1616">IF(OR(AO210=0,AO210="-",AN210=0,AN210="-"),"-",AO210-AN210)</f>
        <v>-</v>
      </c>
      <c r="AP166" s="34" t="str">
        <f t="shared" ref="AP166:AP168" si="1617">IF(OR(AP210=0,AP210="-"),"-",AP210)</f>
        <v>-</v>
      </c>
      <c r="AQ166" s="33" t="str">
        <f t="shared" ref="AQ166:AQ168" si="1618">IF(OR(AQ210=0,AQ210="-",AP210=0,AP210="-"),"-",AQ210-AP210)</f>
        <v>-</v>
      </c>
      <c r="AR166" s="33" t="str">
        <f t="shared" ref="AR166:AS166" si="1619">IF(OR(AR210=0,AR210="-",AQ210=0,AQ210="-"),"-",AR210-AQ210)</f>
        <v>-</v>
      </c>
      <c r="AS166" s="35" t="str">
        <f t="shared" si="1619"/>
        <v>-</v>
      </c>
      <c r="AT166" s="34" t="str">
        <f t="shared" ref="AT166:AT168" si="1620">IF(OR(AT210=0,AT210="-"),"-",AT210)</f>
        <v>-</v>
      </c>
      <c r="AU166" s="33" t="str">
        <f t="shared" ref="AU166:AW166" si="1621">IF(OR(AU210=0,AU210="-",AT210=0,AT210="-"),"-",AU210-AT210)</f>
        <v>-</v>
      </c>
      <c r="AV166" s="33" t="str">
        <f t="shared" si="1621"/>
        <v>-</v>
      </c>
      <c r="AW166" s="35" t="str">
        <f t="shared" si="1621"/>
        <v>-</v>
      </c>
      <c r="AX166" s="34" t="str">
        <f t="shared" ref="AX166:AX168" si="1622">IF(OR(AX210=0,AX210="-"),"-",AX210)</f>
        <v>-</v>
      </c>
      <c r="AY166" s="33" t="str">
        <f t="shared" ref="AY166:BA166" si="1623">IF(OR(AY210=0,AY210="-",AX210=0,AX210="-"),"-",AY210-AX210)</f>
        <v>-</v>
      </c>
      <c r="AZ166" s="33" t="str">
        <f t="shared" si="1623"/>
        <v>-</v>
      </c>
      <c r="BA166" s="35" t="str">
        <f t="shared" si="1623"/>
        <v>-</v>
      </c>
      <c r="BB166" s="34"/>
      <c r="BC166" s="33"/>
      <c r="BD166" s="33"/>
      <c r="BE166" s="35"/>
      <c r="BF166" s="36"/>
      <c r="BG166" s="36"/>
      <c r="BH166" s="69" t="s">
        <v>112</v>
      </c>
    </row>
    <row r="167" spans="1:60" x14ac:dyDescent="0.45">
      <c r="D167" s="1" t="s">
        <v>94</v>
      </c>
      <c r="L167" s="148" t="str">
        <f>Format!$E$10</f>
        <v>百万円</v>
      </c>
      <c r="X167" s="61">
        <v>0</v>
      </c>
      <c r="Y167" s="62">
        <v>0</v>
      </c>
      <c r="Z167" s="62">
        <v>0</v>
      </c>
      <c r="AA167" s="62">
        <v>0</v>
      </c>
      <c r="AB167" s="62">
        <v>0</v>
      </c>
      <c r="AH167" s="25" t="str">
        <f t="shared" si="1609"/>
        <v>-</v>
      </c>
      <c r="AI167" s="24" t="str">
        <f t="shared" si="1610"/>
        <v>-</v>
      </c>
      <c r="AJ167" s="24" t="str">
        <f t="shared" si="1611"/>
        <v>-</v>
      </c>
      <c r="AK167" s="26" t="str">
        <f t="shared" si="1612"/>
        <v>-</v>
      </c>
      <c r="AL167" s="25" t="str">
        <f t="shared" si="1613"/>
        <v>-</v>
      </c>
      <c r="AM167" s="24" t="str">
        <f t="shared" si="1614"/>
        <v>-</v>
      </c>
      <c r="AN167" s="24" t="str">
        <f t="shared" si="1615"/>
        <v>-</v>
      </c>
      <c r="AO167" s="26" t="str">
        <f t="shared" si="1616"/>
        <v>-</v>
      </c>
      <c r="AP167" s="25" t="str">
        <f t="shared" si="1617"/>
        <v>-</v>
      </c>
      <c r="AQ167" s="24" t="str">
        <f t="shared" si="1618"/>
        <v>-</v>
      </c>
      <c r="AR167" s="24" t="str">
        <f t="shared" ref="AR167:AS167" si="1624">IF(OR(AR211=0,AR211="-",AQ211=0,AQ211="-"),"-",AR211-AQ211)</f>
        <v>-</v>
      </c>
      <c r="AS167" s="26" t="str">
        <f t="shared" si="1624"/>
        <v>-</v>
      </c>
      <c r="AT167" s="25" t="str">
        <f t="shared" si="1620"/>
        <v>-</v>
      </c>
      <c r="AU167" s="24" t="str">
        <f t="shared" ref="AU167:AW167" si="1625">IF(OR(AU211=0,AU211="-",AT211=0,AT211="-"),"-",AU211-AT211)</f>
        <v>-</v>
      </c>
      <c r="AV167" s="24" t="str">
        <f t="shared" si="1625"/>
        <v>-</v>
      </c>
      <c r="AW167" s="26" t="str">
        <f t="shared" si="1625"/>
        <v>-</v>
      </c>
      <c r="AX167" s="25" t="str">
        <f t="shared" si="1622"/>
        <v>-</v>
      </c>
      <c r="AY167" s="24" t="str">
        <f t="shared" ref="AY167:BA167" si="1626">IF(OR(AY211=0,AY211="-",AX211=0,AX211="-"),"-",AY211-AX211)</f>
        <v>-</v>
      </c>
      <c r="AZ167" s="24" t="str">
        <f t="shared" si="1626"/>
        <v>-</v>
      </c>
      <c r="BA167" s="26" t="str">
        <f t="shared" si="1626"/>
        <v>-</v>
      </c>
      <c r="BH167" s="67" t="s">
        <v>112</v>
      </c>
    </row>
    <row r="168" spans="1:60" s="5" customFormat="1" x14ac:dyDescent="0.45">
      <c r="D168" s="5" t="s">
        <v>95</v>
      </c>
      <c r="L168" s="150" t="str">
        <f>Format!$E$10</f>
        <v>百万円</v>
      </c>
      <c r="M168" s="16"/>
      <c r="N168" s="33">
        <f t="shared" ref="N168:U168" si="1627">N166-N167</f>
        <v>0</v>
      </c>
      <c r="O168" s="33">
        <f t="shared" si="1627"/>
        <v>0</v>
      </c>
      <c r="P168" s="33">
        <f t="shared" si="1627"/>
        <v>0</v>
      </c>
      <c r="Q168" s="33">
        <f t="shared" si="1627"/>
        <v>0</v>
      </c>
      <c r="R168" s="33">
        <f t="shared" si="1627"/>
        <v>0</v>
      </c>
      <c r="S168" s="33">
        <f t="shared" si="1627"/>
        <v>0</v>
      </c>
      <c r="T168" s="33">
        <f t="shared" si="1627"/>
        <v>0</v>
      </c>
      <c r="U168" s="33">
        <f t="shared" si="1627"/>
        <v>0</v>
      </c>
      <c r="V168" s="33">
        <f>V166-V167</f>
        <v>0</v>
      </c>
      <c r="W168" s="33">
        <f>W166-W167</f>
        <v>0</v>
      </c>
      <c r="X168" s="34">
        <f>X166-X167</f>
        <v>0</v>
      </c>
      <c r="Y168" s="33">
        <f t="shared" ref="Y168:AB168" si="1628">Y166-Y167</f>
        <v>0</v>
      </c>
      <c r="Z168" s="33">
        <f t="shared" si="1628"/>
        <v>0</v>
      </c>
      <c r="AA168" s="33">
        <f t="shared" si="1628"/>
        <v>0</v>
      </c>
      <c r="AB168" s="33">
        <f t="shared" si="1628"/>
        <v>0</v>
      </c>
      <c r="AC168" s="34"/>
      <c r="AD168" s="33"/>
      <c r="AE168" s="33"/>
      <c r="AF168" s="33"/>
      <c r="AG168" s="34"/>
      <c r="AH168" s="34" t="str">
        <f t="shared" si="1609"/>
        <v>-</v>
      </c>
      <c r="AI168" s="33" t="str">
        <f t="shared" si="1610"/>
        <v>-</v>
      </c>
      <c r="AJ168" s="33" t="str">
        <f t="shared" si="1611"/>
        <v>-</v>
      </c>
      <c r="AK168" s="35" t="str">
        <f t="shared" si="1612"/>
        <v>-</v>
      </c>
      <c r="AL168" s="34" t="str">
        <f t="shared" si="1613"/>
        <v>-</v>
      </c>
      <c r="AM168" s="33" t="str">
        <f t="shared" si="1614"/>
        <v>-</v>
      </c>
      <c r="AN168" s="33" t="str">
        <f t="shared" si="1615"/>
        <v>-</v>
      </c>
      <c r="AO168" s="35" t="str">
        <f t="shared" si="1616"/>
        <v>-</v>
      </c>
      <c r="AP168" s="34" t="str">
        <f t="shared" si="1617"/>
        <v>-</v>
      </c>
      <c r="AQ168" s="33" t="str">
        <f t="shared" si="1618"/>
        <v>-</v>
      </c>
      <c r="AR168" s="33" t="str">
        <f t="shared" ref="AR168:AS168" si="1629">IF(OR(AR212=0,AR212="-",AQ212=0,AQ212="-"),"-",AR212-AQ212)</f>
        <v>-</v>
      </c>
      <c r="AS168" s="35" t="str">
        <f t="shared" si="1629"/>
        <v>-</v>
      </c>
      <c r="AT168" s="34" t="str">
        <f t="shared" si="1620"/>
        <v>-</v>
      </c>
      <c r="AU168" s="33" t="str">
        <f t="shared" ref="AU168:AW168" si="1630">IF(OR(AU212=0,AU212="-",AT212=0,AT212="-"),"-",AU212-AT212)</f>
        <v>-</v>
      </c>
      <c r="AV168" s="33" t="str">
        <f t="shared" si="1630"/>
        <v>-</v>
      </c>
      <c r="AW168" s="35" t="str">
        <f t="shared" si="1630"/>
        <v>-</v>
      </c>
      <c r="AX168" s="34" t="str">
        <f t="shared" si="1622"/>
        <v>-</v>
      </c>
      <c r="AY168" s="33" t="str">
        <f t="shared" ref="AY168:BA168" si="1631">IF(OR(AY212=0,AY212="-",AX212=0,AX212="-"),"-",AY212-AX212)</f>
        <v>-</v>
      </c>
      <c r="AZ168" s="33" t="str">
        <f t="shared" si="1631"/>
        <v>-</v>
      </c>
      <c r="BA168" s="35" t="str">
        <f t="shared" si="1631"/>
        <v>-</v>
      </c>
      <c r="BB168" s="34"/>
      <c r="BC168" s="33"/>
      <c r="BD168" s="33"/>
      <c r="BE168" s="35"/>
      <c r="BF168" s="36"/>
      <c r="BG168" s="36"/>
      <c r="BH168" s="69" t="s">
        <v>112</v>
      </c>
    </row>
    <row r="169" spans="1:60" s="21" customFormat="1" ht="4.95" customHeight="1" thickBot="1" x14ac:dyDescent="0.5">
      <c r="L169" s="153"/>
      <c r="M169" s="23"/>
      <c r="N169" s="41"/>
      <c r="O169" s="41"/>
      <c r="P169" s="41"/>
      <c r="Q169" s="41"/>
      <c r="R169" s="41"/>
      <c r="S169" s="41"/>
      <c r="T169" s="41"/>
      <c r="U169" s="41"/>
      <c r="V169" s="41"/>
      <c r="W169" s="41"/>
      <c r="X169" s="42"/>
      <c r="Y169" s="41"/>
      <c r="Z169" s="41"/>
      <c r="AA169" s="41"/>
      <c r="AB169" s="41"/>
      <c r="AC169" s="42"/>
      <c r="AD169" s="41"/>
      <c r="AE169" s="41"/>
      <c r="AF169" s="41"/>
      <c r="AG169" s="42"/>
      <c r="AH169" s="42"/>
      <c r="AI169" s="41"/>
      <c r="AJ169" s="41"/>
      <c r="AK169" s="43"/>
      <c r="AL169" s="42"/>
      <c r="AM169" s="41"/>
      <c r="AN169" s="41"/>
      <c r="AO169" s="43"/>
      <c r="AP169" s="42"/>
      <c r="AQ169" s="41"/>
      <c r="AR169" s="41"/>
      <c r="AS169" s="43"/>
      <c r="AT169" s="42"/>
      <c r="AU169" s="41"/>
      <c r="AV169" s="41"/>
      <c r="AW169" s="43"/>
      <c r="AX169" s="42"/>
      <c r="AY169" s="41"/>
      <c r="AZ169" s="41"/>
      <c r="BA169" s="41"/>
      <c r="BB169" s="42"/>
      <c r="BC169" s="41"/>
      <c r="BD169" s="41"/>
      <c r="BE169" s="43"/>
      <c r="BF169" s="44"/>
      <c r="BG169" s="44"/>
      <c r="BH169" s="68" t="s">
        <v>112</v>
      </c>
    </row>
    <row r="170" spans="1:60" ht="4.95" customHeight="1" thickTop="1" x14ac:dyDescent="0.45">
      <c r="BH170" s="67" t="s">
        <v>112</v>
      </c>
    </row>
    <row r="171" spans="1:60" hidden="1" outlineLevel="1" x14ac:dyDescent="0.45">
      <c r="BH171" s="67" t="s">
        <v>112</v>
      </c>
    </row>
    <row r="172" spans="1:60" hidden="1" outlineLevel="1" x14ac:dyDescent="0.45">
      <c r="BH172" s="67" t="s">
        <v>112</v>
      </c>
    </row>
    <row r="173" spans="1:60" s="83" customFormat="1" hidden="1" outlineLevel="1" x14ac:dyDescent="0.45">
      <c r="A173" s="83" t="s">
        <v>25</v>
      </c>
      <c r="D173" s="83" t="str">
        <f>Format!$E$5&amp;"（"&amp;Format!$E$6&amp;"）"</f>
        <v>（）</v>
      </c>
      <c r="L173" s="155"/>
      <c r="M173" s="84"/>
      <c r="N173" s="85" t="str">
        <f>N$5</f>
        <v>Act</v>
      </c>
      <c r="O173" s="85"/>
      <c r="P173" s="85"/>
      <c r="Q173" s="85"/>
      <c r="R173" s="85"/>
      <c r="S173" s="85"/>
      <c r="T173" s="85"/>
      <c r="U173" s="85"/>
      <c r="V173" s="85"/>
      <c r="W173" s="85"/>
      <c r="X173" s="86" t="str">
        <f>X$5</f>
        <v>Est</v>
      </c>
      <c r="Y173" s="85"/>
      <c r="Z173" s="85"/>
      <c r="AA173" s="85"/>
      <c r="AB173" s="85"/>
      <c r="AC173" s="79" t="str">
        <f>AC$5</f>
        <v>Co's</v>
      </c>
      <c r="AD173" s="80"/>
      <c r="AE173" s="80"/>
      <c r="AF173" s="80"/>
      <c r="AG173" s="86"/>
      <c r="AH173" s="86" t="str">
        <f>AH$5</f>
        <v>Act</v>
      </c>
      <c r="AI173" s="85" t="str">
        <f t="shared" ref="AI173:AK173" si="1632">AI$5</f>
        <v>Act</v>
      </c>
      <c r="AJ173" s="85" t="str">
        <f t="shared" si="1632"/>
        <v>Act</v>
      </c>
      <c r="AK173" s="87" t="str">
        <f t="shared" si="1632"/>
        <v>Act</v>
      </c>
      <c r="AL173" s="86" t="str">
        <f>AL$5</f>
        <v>Act</v>
      </c>
      <c r="AM173" s="85" t="str">
        <f t="shared" ref="AM173:AO173" si="1633">AM$5</f>
        <v>Act</v>
      </c>
      <c r="AN173" s="85" t="str">
        <f t="shared" si="1633"/>
        <v>Act</v>
      </c>
      <c r="AO173" s="87" t="str">
        <f t="shared" si="1633"/>
        <v>Act</v>
      </c>
      <c r="AP173" s="86" t="str">
        <f>AP$5</f>
        <v>Act</v>
      </c>
      <c r="AQ173" s="85" t="str">
        <f t="shared" ref="AQ173:BE173" si="1634">AQ$5</f>
        <v>Act</v>
      </c>
      <c r="AR173" s="85" t="str">
        <f t="shared" si="1634"/>
        <v>Act</v>
      </c>
      <c r="AS173" s="87" t="str">
        <f t="shared" si="1634"/>
        <v>Act</v>
      </c>
      <c r="AT173" s="86" t="str">
        <f t="shared" si="1634"/>
        <v>Act</v>
      </c>
      <c r="AU173" s="85" t="str">
        <f t="shared" si="1634"/>
        <v>Act</v>
      </c>
      <c r="AV173" s="85" t="str">
        <f t="shared" si="1634"/>
        <v>Act</v>
      </c>
      <c r="AW173" s="87" t="str">
        <f t="shared" si="1634"/>
        <v>Act</v>
      </c>
      <c r="AX173" s="86" t="str">
        <f t="shared" si="1634"/>
        <v>Act</v>
      </c>
      <c r="AY173" s="85" t="str">
        <f t="shared" si="1634"/>
        <v>Act</v>
      </c>
      <c r="AZ173" s="85" t="str">
        <f t="shared" si="1634"/>
        <v>Est</v>
      </c>
      <c r="BA173" s="85" t="str">
        <f t="shared" si="1634"/>
        <v>Est</v>
      </c>
      <c r="BB173" s="86" t="str">
        <f t="shared" si="1634"/>
        <v>Est</v>
      </c>
      <c r="BC173" s="85" t="str">
        <f t="shared" si="1634"/>
        <v>Est</v>
      </c>
      <c r="BD173" s="85" t="str">
        <f t="shared" si="1634"/>
        <v>Est</v>
      </c>
      <c r="BE173" s="87" t="str">
        <f t="shared" si="1634"/>
        <v>Est</v>
      </c>
      <c r="BF173" s="88"/>
      <c r="BG173" s="88"/>
      <c r="BH173" s="89" t="s">
        <v>112</v>
      </c>
    </row>
    <row r="174" spans="1:60" s="90" customFormat="1" hidden="1" outlineLevel="1" x14ac:dyDescent="0.45">
      <c r="D174" s="90" t="s">
        <v>160</v>
      </c>
      <c r="L174" s="156" t="str">
        <f>L$6</f>
        <v>単位</v>
      </c>
      <c r="M174" s="91"/>
      <c r="N174" s="92" t="str">
        <f>N$6</f>
        <v>16/3</v>
      </c>
      <c r="O174" s="92" t="str">
        <f t="shared" ref="O174:AE174" si="1635">O$6</f>
        <v>17/3</v>
      </c>
      <c r="P174" s="92" t="str">
        <f t="shared" si="1635"/>
        <v>18/3</v>
      </c>
      <c r="Q174" s="92" t="str">
        <f t="shared" si="1635"/>
        <v>19/3</v>
      </c>
      <c r="R174" s="92" t="str">
        <f t="shared" si="1635"/>
        <v>20/3</v>
      </c>
      <c r="S174" s="92" t="str">
        <f t="shared" si="1635"/>
        <v>21/3</v>
      </c>
      <c r="T174" s="92" t="str">
        <f t="shared" si="1635"/>
        <v>22/3</v>
      </c>
      <c r="U174" s="92" t="str">
        <f t="shared" si="1635"/>
        <v>23/3</v>
      </c>
      <c r="V174" s="92" t="str">
        <f t="shared" si="1635"/>
        <v>24/3</v>
      </c>
      <c r="W174" s="92" t="str">
        <f t="shared" si="1635"/>
        <v>25/3</v>
      </c>
      <c r="X174" s="93" t="str">
        <f t="shared" si="1635"/>
        <v>26/3E</v>
      </c>
      <c r="Y174" s="92" t="str">
        <f t="shared" si="1635"/>
        <v>27/3E</v>
      </c>
      <c r="Z174" s="92" t="str">
        <f t="shared" si="1635"/>
        <v>28/3E</v>
      </c>
      <c r="AA174" s="92" t="str">
        <f t="shared" si="1635"/>
        <v>29/3E</v>
      </c>
      <c r="AB174" s="92" t="str">
        <f t="shared" si="1635"/>
        <v>30/3E</v>
      </c>
      <c r="AC174" s="81" t="str">
        <f t="shared" si="1635"/>
        <v>26/3CE</v>
      </c>
      <c r="AD174" s="82" t="str">
        <f t="shared" si="1635"/>
        <v>27/3CE</v>
      </c>
      <c r="AE174" s="82" t="str">
        <f t="shared" si="1635"/>
        <v>28/3CE</v>
      </c>
      <c r="AF174" s="82"/>
      <c r="AG174" s="93"/>
      <c r="AH174" s="93" t="str">
        <f t="shared" ref="AH174:AK174" si="1636">AH$6</f>
        <v>21/6</v>
      </c>
      <c r="AI174" s="92" t="str">
        <f t="shared" si="1636"/>
        <v>21/9</v>
      </c>
      <c r="AJ174" s="92" t="str">
        <f t="shared" si="1636"/>
        <v>21/12</v>
      </c>
      <c r="AK174" s="94" t="str">
        <f t="shared" si="1636"/>
        <v>22/3</v>
      </c>
      <c r="AL174" s="93" t="str">
        <f t="shared" ref="AL174:AO174" si="1637">AL$6</f>
        <v>22/6</v>
      </c>
      <c r="AM174" s="92" t="str">
        <f t="shared" si="1637"/>
        <v>22/9</v>
      </c>
      <c r="AN174" s="92" t="str">
        <f t="shared" si="1637"/>
        <v>22/12</v>
      </c>
      <c r="AO174" s="94" t="str">
        <f t="shared" si="1637"/>
        <v>23/3</v>
      </c>
      <c r="AP174" s="93" t="str">
        <f t="shared" ref="AP174:BE174" si="1638">AP$6</f>
        <v>23/6</v>
      </c>
      <c r="AQ174" s="92" t="str">
        <f t="shared" si="1638"/>
        <v>23/9</v>
      </c>
      <c r="AR174" s="92" t="str">
        <f t="shared" si="1638"/>
        <v>23/12</v>
      </c>
      <c r="AS174" s="94" t="str">
        <f t="shared" si="1638"/>
        <v>24/3</v>
      </c>
      <c r="AT174" s="93" t="str">
        <f t="shared" si="1638"/>
        <v>24/6</v>
      </c>
      <c r="AU174" s="92" t="str">
        <f t="shared" si="1638"/>
        <v>24/9</v>
      </c>
      <c r="AV174" s="92" t="str">
        <f t="shared" si="1638"/>
        <v>24/12</v>
      </c>
      <c r="AW174" s="94" t="str">
        <f t="shared" si="1638"/>
        <v>25/3</v>
      </c>
      <c r="AX174" s="93" t="str">
        <f t="shared" si="1638"/>
        <v>25/6</v>
      </c>
      <c r="AY174" s="92" t="str">
        <f t="shared" si="1638"/>
        <v>25/9</v>
      </c>
      <c r="AZ174" s="92" t="str">
        <f t="shared" si="1638"/>
        <v>25/12</v>
      </c>
      <c r="BA174" s="92" t="str">
        <f t="shared" si="1638"/>
        <v>26/3</v>
      </c>
      <c r="BB174" s="93" t="str">
        <f t="shared" si="1638"/>
        <v>26/6</v>
      </c>
      <c r="BC174" s="92" t="str">
        <f t="shared" si="1638"/>
        <v>26/9</v>
      </c>
      <c r="BD174" s="92" t="str">
        <f t="shared" si="1638"/>
        <v>26/12</v>
      </c>
      <c r="BE174" s="94" t="str">
        <f t="shared" si="1638"/>
        <v>27/3</v>
      </c>
      <c r="BF174" s="95"/>
      <c r="BG174" s="95"/>
      <c r="BH174" s="96" t="s">
        <v>112</v>
      </c>
    </row>
    <row r="175" spans="1:60" s="5" customFormat="1" hidden="1" outlineLevel="1" x14ac:dyDescent="0.45">
      <c r="D175" s="5" t="s">
        <v>26</v>
      </c>
      <c r="L175" s="150" t="str">
        <f>Format!$E$10</f>
        <v>百万円</v>
      </c>
      <c r="M175" s="16"/>
      <c r="N175" s="33" t="str">
        <f t="shared" ref="N175:AC175" si="1639">IFERROR(IF(N131="","-",N131),"-")</f>
        <v>-</v>
      </c>
      <c r="O175" s="33" t="str">
        <f t="shared" si="1639"/>
        <v>-</v>
      </c>
      <c r="P175" s="33" t="str">
        <f t="shared" si="1639"/>
        <v>-</v>
      </c>
      <c r="Q175" s="33" t="str">
        <f t="shared" si="1639"/>
        <v>-</v>
      </c>
      <c r="R175" s="33" t="str">
        <f t="shared" si="1639"/>
        <v>-</v>
      </c>
      <c r="S175" s="33" t="str">
        <f t="shared" si="1639"/>
        <v>-</v>
      </c>
      <c r="T175" s="33" t="str">
        <f t="shared" si="1639"/>
        <v>-</v>
      </c>
      <c r="U175" s="33" t="str">
        <f t="shared" si="1639"/>
        <v>-</v>
      </c>
      <c r="V175" s="33" t="str">
        <f t="shared" si="1639"/>
        <v>-</v>
      </c>
      <c r="W175" s="33" t="str">
        <f t="shared" si="1639"/>
        <v>-</v>
      </c>
      <c r="X175" s="75">
        <f t="shared" si="1639"/>
        <v>0</v>
      </c>
      <c r="Y175" s="76">
        <f t="shared" si="1639"/>
        <v>0</v>
      </c>
      <c r="Z175" s="76">
        <f t="shared" si="1639"/>
        <v>0</v>
      </c>
      <c r="AA175" s="76">
        <f t="shared" si="1639"/>
        <v>0</v>
      </c>
      <c r="AB175" s="76">
        <f t="shared" si="1639"/>
        <v>0</v>
      </c>
      <c r="AC175" s="75" t="str">
        <f t="shared" si="1639"/>
        <v>-</v>
      </c>
      <c r="AD175" s="33" t="str">
        <f t="shared" ref="AD175:AE175" si="1640">IFERROR(IF(AD131="","-",AD131),"-")</f>
        <v>-</v>
      </c>
      <c r="AE175" s="33" t="str">
        <f t="shared" si="1640"/>
        <v>-</v>
      </c>
      <c r="AF175" s="33"/>
      <c r="AG175" s="34"/>
      <c r="AH175" s="34"/>
      <c r="AI175" s="33"/>
      <c r="AJ175" s="33"/>
      <c r="AK175" s="35">
        <f>T131</f>
        <v>0</v>
      </c>
      <c r="AL175" s="34"/>
      <c r="AM175" s="33"/>
      <c r="AN175" s="33"/>
      <c r="AO175" s="35">
        <f>U131</f>
        <v>0</v>
      </c>
      <c r="AP175" s="34"/>
      <c r="AQ175" s="33"/>
      <c r="AR175" s="33"/>
      <c r="AS175" s="35">
        <f>V131</f>
        <v>0</v>
      </c>
      <c r="AT175" s="34"/>
      <c r="AU175" s="33"/>
      <c r="AV175" s="33"/>
      <c r="AW175" s="35">
        <f>W131</f>
        <v>0</v>
      </c>
      <c r="AX175" s="34"/>
      <c r="AY175" s="33"/>
      <c r="AZ175" s="33"/>
      <c r="BA175" s="33"/>
      <c r="BB175" s="34"/>
      <c r="BC175" s="33"/>
      <c r="BD175" s="33"/>
      <c r="BE175" s="35"/>
      <c r="BF175" s="36"/>
      <c r="BG175" s="36"/>
      <c r="BH175" s="69" t="s">
        <v>112</v>
      </c>
    </row>
    <row r="176" spans="1:60" s="9" customFormat="1" hidden="1" outlineLevel="1" x14ac:dyDescent="0.45">
      <c r="K176" s="9" t="str">
        <f>Format!$E$17</f>
        <v>YoY, %</v>
      </c>
      <c r="L176" s="151" t="s">
        <v>47</v>
      </c>
      <c r="M176" s="8"/>
      <c r="N176" s="37" t="str">
        <f>IFERROR((N175-M175)/M175*100,"-")</f>
        <v>-</v>
      </c>
      <c r="O176" s="37" t="str">
        <f>IFERROR((O175-N175)/N175*100,"-")</f>
        <v>-</v>
      </c>
      <c r="P176" s="37" t="str">
        <f t="shared" ref="P176" si="1641">IFERROR((P175-O175)/O175*100,"-")</f>
        <v>-</v>
      </c>
      <c r="Q176" s="37" t="str">
        <f t="shared" ref="Q176" si="1642">IFERROR((Q175-P175)/P175*100,"-")</f>
        <v>-</v>
      </c>
      <c r="R176" s="37" t="str">
        <f t="shared" ref="R176" si="1643">IFERROR((R175-Q175)/Q175*100,"-")</f>
        <v>-</v>
      </c>
      <c r="S176" s="37" t="str">
        <f t="shared" ref="S176" si="1644">IFERROR((S175-R175)/R175*100,"-")</f>
        <v>-</v>
      </c>
      <c r="T176" s="37" t="str">
        <f t="shared" ref="T176" si="1645">IFERROR((T175-S175)/S175*100,"-")</f>
        <v>-</v>
      </c>
      <c r="U176" s="37" t="str">
        <f t="shared" ref="U176" si="1646">IFERROR((U175-T175)/T175*100,"-")</f>
        <v>-</v>
      </c>
      <c r="V176" s="37" t="str">
        <f t="shared" ref="V176" si="1647">IFERROR((V175-U175)/U175*100,"-")</f>
        <v>-</v>
      </c>
      <c r="W176" s="37" t="str">
        <f t="shared" ref="W176" si="1648">IFERROR((W175-V175)/V175*100,"-")</f>
        <v>-</v>
      </c>
      <c r="X176" s="38" t="str">
        <f t="shared" ref="X176" si="1649">IFERROR((X175-W175)/W175*100,"-")</f>
        <v>-</v>
      </c>
      <c r="Y176" s="37" t="str">
        <f t="shared" ref="Y176" si="1650">IFERROR((Y175-X175)/X175*100,"-")</f>
        <v>-</v>
      </c>
      <c r="Z176" s="37" t="str">
        <f t="shared" ref="Z176" si="1651">IFERROR((Z175-Y175)/Y175*100,"-")</f>
        <v>-</v>
      </c>
      <c r="AA176" s="37" t="str">
        <f t="shared" ref="AA176" si="1652">IFERROR((AA175-Z175)/Z175*100,"-")</f>
        <v>-</v>
      </c>
      <c r="AB176" s="37" t="str">
        <f t="shared" ref="AB176" si="1653">IFERROR((AB175-AA175)/AA175*100,"-")</f>
        <v>-</v>
      </c>
      <c r="AC176" s="38" t="str">
        <f>IFERROR((AC175-W175)/W175*100,"-")</f>
        <v>-</v>
      </c>
      <c r="AD176" s="37" t="str">
        <f t="shared" ref="AD176:AE176" si="1654">IFERROR((AD175-X175)/X175*100,"-")</f>
        <v>-</v>
      </c>
      <c r="AE176" s="37" t="str">
        <f t="shared" si="1654"/>
        <v>-</v>
      </c>
      <c r="AF176" s="37"/>
      <c r="AG176" s="38"/>
      <c r="AH176" s="38" t="str">
        <f t="shared" ref="AH176" si="1655">IFERROR((AH175-AD175)/AD175*100,"-")</f>
        <v>-</v>
      </c>
      <c r="AI176" s="37" t="str">
        <f t="shared" ref="AI176" si="1656">IFERROR((AI175-AE175)/AE175*100,"-")</f>
        <v>-</v>
      </c>
      <c r="AJ176" s="37" t="str">
        <f t="shared" ref="AJ176" si="1657">IFERROR((AJ175-AF175)/AF175*100,"-")</f>
        <v>-</v>
      </c>
      <c r="AK176" s="39" t="str">
        <f t="shared" ref="AK176" si="1658">IFERROR((AK175-AG175)/AG175*100,"-")</f>
        <v>-</v>
      </c>
      <c r="AL176" s="38" t="str">
        <f t="shared" ref="AL176" si="1659">IFERROR((AL175-AH175)/AH175*100,"-")</f>
        <v>-</v>
      </c>
      <c r="AM176" s="37" t="str">
        <f t="shared" ref="AM176" si="1660">IFERROR((AM175-AI175)/AI175*100,"-")</f>
        <v>-</v>
      </c>
      <c r="AN176" s="37" t="str">
        <f t="shared" ref="AN176" si="1661">IFERROR((AN175-AJ175)/AJ175*100,"-")</f>
        <v>-</v>
      </c>
      <c r="AO176" s="39" t="str">
        <f t="shared" ref="AO176" si="1662">IFERROR((AO175-AK175)/AK175*100,"-")</f>
        <v>-</v>
      </c>
      <c r="AP176" s="38" t="str">
        <f t="shared" ref="AP176" si="1663">IFERROR((AP175-AL175)/AL175*100,"-")</f>
        <v>-</v>
      </c>
      <c r="AQ176" s="37" t="str">
        <f t="shared" ref="AQ176" si="1664">IFERROR((AQ175-AM175)/AM175*100,"-")</f>
        <v>-</v>
      </c>
      <c r="AR176" s="37" t="str">
        <f t="shared" ref="AR176" si="1665">IFERROR((AR175-AN175)/AN175*100,"-")</f>
        <v>-</v>
      </c>
      <c r="AS176" s="39" t="str">
        <f t="shared" ref="AS176" si="1666">IFERROR((AS175-AO175)/AO175*100,"-")</f>
        <v>-</v>
      </c>
      <c r="AT176" s="38" t="str">
        <f t="shared" ref="AT176" si="1667">IFERROR((AT175-AP175)/AP175*100,"-")</f>
        <v>-</v>
      </c>
      <c r="AU176" s="37" t="str">
        <f t="shared" ref="AU176" si="1668">IFERROR((AU175-AQ175)/AQ175*100,"-")</f>
        <v>-</v>
      </c>
      <c r="AV176" s="37" t="str">
        <f t="shared" ref="AV176" si="1669">IFERROR((AV175-AR175)/AR175*100,"-")</f>
        <v>-</v>
      </c>
      <c r="AW176" s="39" t="str">
        <f t="shared" ref="AW176" si="1670">IFERROR((AW175-AS175)/AS175*100,"-")</f>
        <v>-</v>
      </c>
      <c r="AX176" s="38" t="str">
        <f t="shared" ref="AX176" si="1671">IFERROR((AX175-AT175)/AT175*100,"-")</f>
        <v>-</v>
      </c>
      <c r="AY176" s="37" t="str">
        <f t="shared" ref="AY176" si="1672">IFERROR((AY175-AU175)/AU175*100,"-")</f>
        <v>-</v>
      </c>
      <c r="AZ176" s="37" t="str">
        <f t="shared" ref="AZ176" si="1673">IFERROR((AZ175-AV175)/AV175*100,"-")</f>
        <v>-</v>
      </c>
      <c r="BA176" s="39" t="str">
        <f t="shared" ref="BA176" si="1674">IFERROR((BA175-AW175)/AW175*100,"-")</f>
        <v>-</v>
      </c>
      <c r="BB176" s="38" t="str">
        <f t="shared" ref="BB176" si="1675">IFERROR((BB175-AX175)/AX175*100,"-")</f>
        <v>-</v>
      </c>
      <c r="BC176" s="37" t="str">
        <f t="shared" ref="BC176" si="1676">IFERROR((BC175-AY175)/AY175*100,"-")</f>
        <v>-</v>
      </c>
      <c r="BD176" s="37" t="str">
        <f t="shared" ref="BD176" si="1677">IFERROR((BD175-AZ175)/AZ175*100,"-")</f>
        <v>-</v>
      </c>
      <c r="BE176" s="39" t="str">
        <f t="shared" ref="BE176" si="1678">IFERROR((BE175-BA175)/BA175*100,"-")</f>
        <v>-</v>
      </c>
      <c r="BF176" s="40"/>
      <c r="BG176" s="40"/>
      <c r="BH176" s="110" t="s">
        <v>112</v>
      </c>
    </row>
    <row r="177" spans="4:60" hidden="1" outlineLevel="1" x14ac:dyDescent="0.45">
      <c r="D177" s="1" t="s">
        <v>27</v>
      </c>
      <c r="L177" s="148" t="str">
        <f>Format!$E$10</f>
        <v>百万円</v>
      </c>
      <c r="N177" s="24" t="str">
        <f t="shared" ref="N177:AC177" si="1679">IFERROR(IF(N133="","-",N133),"-")</f>
        <v>-</v>
      </c>
      <c r="O177" s="24" t="str">
        <f t="shared" si="1679"/>
        <v>-</v>
      </c>
      <c r="P177" s="24" t="str">
        <f t="shared" si="1679"/>
        <v>-</v>
      </c>
      <c r="Q177" s="24" t="str">
        <f t="shared" si="1679"/>
        <v>-</v>
      </c>
      <c r="R177" s="24" t="str">
        <f t="shared" si="1679"/>
        <v>-</v>
      </c>
      <c r="S177" s="24" t="str">
        <f t="shared" si="1679"/>
        <v>-</v>
      </c>
      <c r="T177" s="24" t="str">
        <f t="shared" si="1679"/>
        <v>-</v>
      </c>
      <c r="U177" s="24" t="str">
        <f t="shared" si="1679"/>
        <v>-</v>
      </c>
      <c r="V177" s="24" t="str">
        <f t="shared" si="1679"/>
        <v>-</v>
      </c>
      <c r="W177" s="24" t="str">
        <f t="shared" si="1679"/>
        <v>-</v>
      </c>
      <c r="X177" s="61">
        <f t="shared" si="1679"/>
        <v>0</v>
      </c>
      <c r="Y177" s="62">
        <f t="shared" si="1679"/>
        <v>0</v>
      </c>
      <c r="Z177" s="62">
        <f t="shared" si="1679"/>
        <v>0</v>
      </c>
      <c r="AA177" s="62">
        <f t="shared" si="1679"/>
        <v>0</v>
      </c>
      <c r="AB177" s="62">
        <f t="shared" si="1679"/>
        <v>0</v>
      </c>
      <c r="AC177" s="61" t="str">
        <f t="shared" si="1679"/>
        <v>-</v>
      </c>
      <c r="AD177" s="24" t="str">
        <f t="shared" ref="AD177:AE177" si="1680">IFERROR(IF(AD133="","-",AD133),"-")</f>
        <v>-</v>
      </c>
      <c r="AE177" s="24" t="str">
        <f t="shared" si="1680"/>
        <v>-</v>
      </c>
      <c r="AK177" s="26">
        <f>T133</f>
        <v>0</v>
      </c>
      <c r="AO177" s="26">
        <f>U133</f>
        <v>0</v>
      </c>
      <c r="AS177" s="26">
        <f>V133</f>
        <v>0</v>
      </c>
      <c r="AW177" s="26">
        <f>W133</f>
        <v>0</v>
      </c>
      <c r="BH177" s="67" t="s">
        <v>112</v>
      </c>
    </row>
    <row r="178" spans="4:60" s="9" customFormat="1" hidden="1" outlineLevel="1" x14ac:dyDescent="0.45">
      <c r="K178" s="9" t="str">
        <f>Format!$E$18</f>
        <v>% of sales</v>
      </c>
      <c r="L178" s="151" t="s">
        <v>47</v>
      </c>
      <c r="M178" s="8"/>
      <c r="N178" s="37" t="str">
        <f t="shared" ref="N178:AC178" si="1681">IFERROR(IF(N177="","-",N177/N$175*100),"-")</f>
        <v>-</v>
      </c>
      <c r="O178" s="37" t="str">
        <f t="shared" si="1681"/>
        <v>-</v>
      </c>
      <c r="P178" s="37" t="str">
        <f t="shared" si="1681"/>
        <v>-</v>
      </c>
      <c r="Q178" s="37" t="str">
        <f t="shared" si="1681"/>
        <v>-</v>
      </c>
      <c r="R178" s="37" t="str">
        <f t="shared" si="1681"/>
        <v>-</v>
      </c>
      <c r="S178" s="37" t="str">
        <f t="shared" si="1681"/>
        <v>-</v>
      </c>
      <c r="T178" s="37" t="str">
        <f t="shared" si="1681"/>
        <v>-</v>
      </c>
      <c r="U178" s="37" t="str">
        <f t="shared" si="1681"/>
        <v>-</v>
      </c>
      <c r="V178" s="37" t="str">
        <f t="shared" si="1681"/>
        <v>-</v>
      </c>
      <c r="W178" s="37" t="str">
        <f t="shared" si="1681"/>
        <v>-</v>
      </c>
      <c r="X178" s="38" t="str">
        <f t="shared" si="1681"/>
        <v>-</v>
      </c>
      <c r="Y178" s="37" t="str">
        <f t="shared" si="1681"/>
        <v>-</v>
      </c>
      <c r="Z178" s="37" t="str">
        <f t="shared" si="1681"/>
        <v>-</v>
      </c>
      <c r="AA178" s="37" t="str">
        <f t="shared" si="1681"/>
        <v>-</v>
      </c>
      <c r="AB178" s="37" t="str">
        <f t="shared" si="1681"/>
        <v>-</v>
      </c>
      <c r="AC178" s="38" t="str">
        <f t="shared" si="1681"/>
        <v>-</v>
      </c>
      <c r="AD178" s="37" t="str">
        <f t="shared" ref="AD178:AE178" si="1682">IFERROR(IF(AD177="","-",AD177/AD$175*100),"-")</f>
        <v>-</v>
      </c>
      <c r="AE178" s="37" t="str">
        <f t="shared" si="1682"/>
        <v>-</v>
      </c>
      <c r="AF178" s="37"/>
      <c r="AG178" s="38"/>
      <c r="AH178" s="38" t="str">
        <f t="shared" ref="AH178:AK178" si="1683">IFERROR(IF(AH177="","-",AH177/AH$175*100),"-")</f>
        <v>-</v>
      </c>
      <c r="AI178" s="37" t="str">
        <f t="shared" si="1683"/>
        <v>-</v>
      </c>
      <c r="AJ178" s="37" t="str">
        <f t="shared" si="1683"/>
        <v>-</v>
      </c>
      <c r="AK178" s="39" t="str">
        <f t="shared" si="1683"/>
        <v>-</v>
      </c>
      <c r="AL178" s="38" t="str">
        <f t="shared" ref="AL178:AO178" si="1684">IFERROR(IF(AL177="","-",AL177/AL$175*100),"-")</f>
        <v>-</v>
      </c>
      <c r="AM178" s="37" t="str">
        <f t="shared" si="1684"/>
        <v>-</v>
      </c>
      <c r="AN178" s="37" t="str">
        <f t="shared" si="1684"/>
        <v>-</v>
      </c>
      <c r="AO178" s="39" t="str">
        <f t="shared" si="1684"/>
        <v>-</v>
      </c>
      <c r="AP178" s="38" t="str">
        <f t="shared" ref="AP178:BE178" si="1685">IFERROR(IF(AP177="","-",AP177/AP$175*100),"-")</f>
        <v>-</v>
      </c>
      <c r="AQ178" s="37" t="str">
        <f t="shared" si="1685"/>
        <v>-</v>
      </c>
      <c r="AR178" s="37" t="str">
        <f t="shared" si="1685"/>
        <v>-</v>
      </c>
      <c r="AS178" s="39" t="str">
        <f t="shared" si="1685"/>
        <v>-</v>
      </c>
      <c r="AT178" s="38" t="str">
        <f t="shared" si="1685"/>
        <v>-</v>
      </c>
      <c r="AU178" s="37" t="str">
        <f t="shared" si="1685"/>
        <v>-</v>
      </c>
      <c r="AV178" s="37" t="str">
        <f t="shared" si="1685"/>
        <v>-</v>
      </c>
      <c r="AW178" s="39" t="str">
        <f t="shared" si="1685"/>
        <v>-</v>
      </c>
      <c r="AX178" s="38" t="str">
        <f t="shared" si="1685"/>
        <v>-</v>
      </c>
      <c r="AY178" s="37" t="str">
        <f t="shared" si="1685"/>
        <v>-</v>
      </c>
      <c r="AZ178" s="37" t="str">
        <f t="shared" si="1685"/>
        <v>-</v>
      </c>
      <c r="BA178" s="39" t="str">
        <f t="shared" si="1685"/>
        <v>-</v>
      </c>
      <c r="BB178" s="38" t="str">
        <f t="shared" si="1685"/>
        <v>-</v>
      </c>
      <c r="BC178" s="37" t="str">
        <f t="shared" si="1685"/>
        <v>-</v>
      </c>
      <c r="BD178" s="37" t="str">
        <f t="shared" si="1685"/>
        <v>-</v>
      </c>
      <c r="BE178" s="39" t="str">
        <f t="shared" si="1685"/>
        <v>-</v>
      </c>
      <c r="BF178" s="40"/>
      <c r="BG178" s="40"/>
      <c r="BH178" s="110" t="s">
        <v>112</v>
      </c>
    </row>
    <row r="179" spans="4:60" s="5" customFormat="1" hidden="1" outlineLevel="1" x14ac:dyDescent="0.45">
      <c r="D179" s="5" t="s">
        <v>33</v>
      </c>
      <c r="L179" s="150" t="str">
        <f>Format!$E$10</f>
        <v>百万円</v>
      </c>
      <c r="M179" s="16"/>
      <c r="N179" s="33" t="str">
        <f t="shared" ref="N179:AC179" si="1686">IFERROR(IF(N135="","-",N135),"-")</f>
        <v>-</v>
      </c>
      <c r="O179" s="33" t="str">
        <f t="shared" si="1686"/>
        <v>-</v>
      </c>
      <c r="P179" s="33" t="str">
        <f t="shared" si="1686"/>
        <v>-</v>
      </c>
      <c r="Q179" s="33" t="str">
        <f t="shared" si="1686"/>
        <v>-</v>
      </c>
      <c r="R179" s="33" t="str">
        <f t="shared" si="1686"/>
        <v>-</v>
      </c>
      <c r="S179" s="33" t="str">
        <f t="shared" si="1686"/>
        <v>-</v>
      </c>
      <c r="T179" s="33" t="str">
        <f t="shared" si="1686"/>
        <v>-</v>
      </c>
      <c r="U179" s="33" t="str">
        <f t="shared" si="1686"/>
        <v>-</v>
      </c>
      <c r="V179" s="33" t="str">
        <f t="shared" si="1686"/>
        <v>-</v>
      </c>
      <c r="W179" s="33" t="str">
        <f t="shared" si="1686"/>
        <v>-</v>
      </c>
      <c r="X179" s="34">
        <f t="shared" si="1686"/>
        <v>0</v>
      </c>
      <c r="Y179" s="33">
        <f t="shared" si="1686"/>
        <v>0</v>
      </c>
      <c r="Z179" s="33">
        <f t="shared" si="1686"/>
        <v>0</v>
      </c>
      <c r="AA179" s="33">
        <f t="shared" si="1686"/>
        <v>0</v>
      </c>
      <c r="AB179" s="33">
        <f t="shared" si="1686"/>
        <v>0</v>
      </c>
      <c r="AC179" s="34" t="str">
        <f t="shared" si="1686"/>
        <v>-</v>
      </c>
      <c r="AD179" s="33" t="str">
        <f t="shared" ref="AD179:AE179" si="1687">IFERROR(IF(AD135="","-",AD135),"-")</f>
        <v>-</v>
      </c>
      <c r="AE179" s="33" t="str">
        <f t="shared" si="1687"/>
        <v>-</v>
      </c>
      <c r="AF179" s="33"/>
      <c r="AG179" s="34"/>
      <c r="AH179" s="34"/>
      <c r="AI179" s="33"/>
      <c r="AJ179" s="33"/>
      <c r="AK179" s="35">
        <f>T135</f>
        <v>0</v>
      </c>
      <c r="AL179" s="34"/>
      <c r="AM179" s="33"/>
      <c r="AN179" s="33"/>
      <c r="AO179" s="35">
        <f>U135</f>
        <v>0</v>
      </c>
      <c r="AP179" s="34"/>
      <c r="AQ179" s="33"/>
      <c r="AR179" s="33"/>
      <c r="AS179" s="35">
        <f>V135</f>
        <v>0</v>
      </c>
      <c r="AT179" s="34"/>
      <c r="AU179" s="33"/>
      <c r="AV179" s="33"/>
      <c r="AW179" s="35">
        <f>W135</f>
        <v>0</v>
      </c>
      <c r="AX179" s="34"/>
      <c r="AY179" s="33"/>
      <c r="AZ179" s="33"/>
      <c r="BA179" s="33"/>
      <c r="BB179" s="34"/>
      <c r="BC179" s="33"/>
      <c r="BD179" s="33"/>
      <c r="BE179" s="35"/>
      <c r="BF179" s="36"/>
      <c r="BG179" s="36"/>
      <c r="BH179" s="69" t="s">
        <v>112</v>
      </c>
    </row>
    <row r="180" spans="4:60" s="9" customFormat="1" hidden="1" outlineLevel="1" x14ac:dyDescent="0.45">
      <c r="K180" s="9" t="str">
        <f>Format!$E$17</f>
        <v>YoY, %</v>
      </c>
      <c r="L180" s="151" t="s">
        <v>47</v>
      </c>
      <c r="M180" s="8"/>
      <c r="N180" s="37" t="str">
        <f>IFERROR((N179-M179)/M179*100,"-")</f>
        <v>-</v>
      </c>
      <c r="O180" s="37" t="str">
        <f>IFERROR((O179-N179)/N179*100,"-")</f>
        <v>-</v>
      </c>
      <c r="P180" s="37" t="str">
        <f t="shared" ref="P180" si="1688">IFERROR((P179-O179)/O179*100,"-")</f>
        <v>-</v>
      </c>
      <c r="Q180" s="37" t="str">
        <f t="shared" ref="Q180" si="1689">IFERROR((Q179-P179)/P179*100,"-")</f>
        <v>-</v>
      </c>
      <c r="R180" s="37" t="str">
        <f t="shared" ref="R180" si="1690">IFERROR((R179-Q179)/Q179*100,"-")</f>
        <v>-</v>
      </c>
      <c r="S180" s="37" t="str">
        <f t="shared" ref="S180" si="1691">IFERROR((S179-R179)/R179*100,"-")</f>
        <v>-</v>
      </c>
      <c r="T180" s="37" t="str">
        <f t="shared" ref="T180" si="1692">IFERROR((T179-S179)/S179*100,"-")</f>
        <v>-</v>
      </c>
      <c r="U180" s="37" t="str">
        <f t="shared" ref="U180" si="1693">IFERROR((U179-T179)/T179*100,"-")</f>
        <v>-</v>
      </c>
      <c r="V180" s="37" t="str">
        <f t="shared" ref="V180" si="1694">IFERROR((V179-U179)/U179*100,"-")</f>
        <v>-</v>
      </c>
      <c r="W180" s="37" t="str">
        <f t="shared" ref="W180" si="1695">IFERROR((W179-V179)/V179*100,"-")</f>
        <v>-</v>
      </c>
      <c r="X180" s="38" t="str">
        <f t="shared" ref="X180" si="1696">IFERROR((X179-W179)/W179*100,"-")</f>
        <v>-</v>
      </c>
      <c r="Y180" s="37" t="str">
        <f t="shared" ref="Y180" si="1697">IFERROR((Y179-X179)/X179*100,"-")</f>
        <v>-</v>
      </c>
      <c r="Z180" s="37" t="str">
        <f t="shared" ref="Z180" si="1698">IFERROR((Z179-Y179)/Y179*100,"-")</f>
        <v>-</v>
      </c>
      <c r="AA180" s="37" t="str">
        <f t="shared" ref="AA180" si="1699">IFERROR((AA179-Z179)/Z179*100,"-")</f>
        <v>-</v>
      </c>
      <c r="AB180" s="37" t="str">
        <f t="shared" ref="AB180" si="1700">IFERROR((AB179-AA179)/AA179*100,"-")</f>
        <v>-</v>
      </c>
      <c r="AC180" s="38" t="str">
        <f>IFERROR((AC179-W179)/W179*100,"-")</f>
        <v>-</v>
      </c>
      <c r="AD180" s="37" t="str">
        <f t="shared" ref="AD180" si="1701">IFERROR((AD179-X179)/X179*100,"-")</f>
        <v>-</v>
      </c>
      <c r="AE180" s="37" t="str">
        <f t="shared" ref="AE180" si="1702">IFERROR((AE179-Y179)/Y179*100,"-")</f>
        <v>-</v>
      </c>
      <c r="AF180" s="37"/>
      <c r="AG180" s="38"/>
      <c r="AH180" s="38" t="str">
        <f t="shared" ref="AH180" si="1703">IFERROR((AH179-AD179)/AD179*100,"-")</f>
        <v>-</v>
      </c>
      <c r="AI180" s="37" t="str">
        <f t="shared" ref="AI180" si="1704">IFERROR((AI179-AE179)/AE179*100,"-")</f>
        <v>-</v>
      </c>
      <c r="AJ180" s="37" t="str">
        <f t="shared" ref="AJ180" si="1705">IFERROR((AJ179-AF179)/AF179*100,"-")</f>
        <v>-</v>
      </c>
      <c r="AK180" s="39" t="str">
        <f t="shared" ref="AK180" si="1706">IFERROR((AK179-AG179)/AG179*100,"-")</f>
        <v>-</v>
      </c>
      <c r="AL180" s="38" t="str">
        <f t="shared" ref="AL180" si="1707">IFERROR((AL179-AH179)/AH179*100,"-")</f>
        <v>-</v>
      </c>
      <c r="AM180" s="37" t="str">
        <f t="shared" ref="AM180" si="1708">IFERROR((AM179-AI179)/AI179*100,"-")</f>
        <v>-</v>
      </c>
      <c r="AN180" s="37" t="str">
        <f t="shared" ref="AN180" si="1709">IFERROR((AN179-AJ179)/AJ179*100,"-")</f>
        <v>-</v>
      </c>
      <c r="AO180" s="39" t="str">
        <f t="shared" ref="AO180" si="1710">IFERROR((AO179-AK179)/AK179*100,"-")</f>
        <v>-</v>
      </c>
      <c r="AP180" s="38" t="str">
        <f t="shared" ref="AP180" si="1711">IFERROR((AP179-AL179)/AL179*100,"-")</f>
        <v>-</v>
      </c>
      <c r="AQ180" s="37" t="str">
        <f t="shared" ref="AQ180" si="1712">IFERROR((AQ179-AM179)/AM179*100,"-")</f>
        <v>-</v>
      </c>
      <c r="AR180" s="37" t="str">
        <f t="shared" ref="AR180" si="1713">IFERROR((AR179-AN179)/AN179*100,"-")</f>
        <v>-</v>
      </c>
      <c r="AS180" s="39" t="str">
        <f t="shared" ref="AS180" si="1714">IFERROR((AS179-AO179)/AO179*100,"-")</f>
        <v>-</v>
      </c>
      <c r="AT180" s="38" t="str">
        <f t="shared" ref="AT180" si="1715">IFERROR((AT179-AP179)/AP179*100,"-")</f>
        <v>-</v>
      </c>
      <c r="AU180" s="37" t="str">
        <f t="shared" ref="AU180" si="1716">IFERROR((AU179-AQ179)/AQ179*100,"-")</f>
        <v>-</v>
      </c>
      <c r="AV180" s="37" t="str">
        <f t="shared" ref="AV180" si="1717">IFERROR((AV179-AR179)/AR179*100,"-")</f>
        <v>-</v>
      </c>
      <c r="AW180" s="39" t="str">
        <f t="shared" ref="AW180" si="1718">IFERROR((AW179-AS179)/AS179*100,"-")</f>
        <v>-</v>
      </c>
      <c r="AX180" s="38" t="str">
        <f t="shared" ref="AX180" si="1719">IFERROR((AX179-AT179)/AT179*100,"-")</f>
        <v>-</v>
      </c>
      <c r="AY180" s="37" t="str">
        <f t="shared" ref="AY180" si="1720">IFERROR((AY179-AU179)/AU179*100,"-")</f>
        <v>-</v>
      </c>
      <c r="AZ180" s="37" t="str">
        <f t="shared" ref="AZ180" si="1721">IFERROR((AZ179-AV179)/AV179*100,"-")</f>
        <v>-</v>
      </c>
      <c r="BA180" s="39" t="str">
        <f t="shared" ref="BA180" si="1722">IFERROR((BA179-AW179)/AW179*100,"-")</f>
        <v>-</v>
      </c>
      <c r="BB180" s="38" t="str">
        <f t="shared" ref="BB180" si="1723">IFERROR((BB179-AX179)/AX179*100,"-")</f>
        <v>-</v>
      </c>
      <c r="BC180" s="37" t="str">
        <f t="shared" ref="BC180" si="1724">IFERROR((BC179-AY179)/AY179*100,"-")</f>
        <v>-</v>
      </c>
      <c r="BD180" s="37" t="str">
        <f t="shared" ref="BD180" si="1725">IFERROR((BD179-AZ179)/AZ179*100,"-")</f>
        <v>-</v>
      </c>
      <c r="BE180" s="39" t="str">
        <f t="shared" ref="BE180" si="1726">IFERROR((BE179-BA179)/BA179*100,"-")</f>
        <v>-</v>
      </c>
      <c r="BF180" s="40"/>
      <c r="BG180" s="40"/>
      <c r="BH180" s="110" t="s">
        <v>112</v>
      </c>
    </row>
    <row r="181" spans="4:60" s="9" customFormat="1" hidden="1" outlineLevel="1" x14ac:dyDescent="0.45">
      <c r="K181" s="9" t="str">
        <f>Format!$E$18</f>
        <v>% of sales</v>
      </c>
      <c r="L181" s="151" t="s">
        <v>47</v>
      </c>
      <c r="M181" s="8"/>
      <c r="N181" s="37" t="str">
        <f t="shared" ref="N181:AC181" si="1727">IFERROR(IF(N179="","-",N179/N$175*100),"-")</f>
        <v>-</v>
      </c>
      <c r="O181" s="37" t="str">
        <f t="shared" si="1727"/>
        <v>-</v>
      </c>
      <c r="P181" s="37" t="str">
        <f t="shared" si="1727"/>
        <v>-</v>
      </c>
      <c r="Q181" s="37" t="str">
        <f t="shared" si="1727"/>
        <v>-</v>
      </c>
      <c r="R181" s="37" t="str">
        <f t="shared" si="1727"/>
        <v>-</v>
      </c>
      <c r="S181" s="37" t="str">
        <f t="shared" si="1727"/>
        <v>-</v>
      </c>
      <c r="T181" s="37" t="str">
        <f t="shared" si="1727"/>
        <v>-</v>
      </c>
      <c r="U181" s="37" t="str">
        <f t="shared" si="1727"/>
        <v>-</v>
      </c>
      <c r="V181" s="37" t="str">
        <f t="shared" si="1727"/>
        <v>-</v>
      </c>
      <c r="W181" s="37" t="str">
        <f t="shared" si="1727"/>
        <v>-</v>
      </c>
      <c r="X181" s="38" t="str">
        <f t="shared" si="1727"/>
        <v>-</v>
      </c>
      <c r="Y181" s="37" t="str">
        <f t="shared" si="1727"/>
        <v>-</v>
      </c>
      <c r="Z181" s="37" t="str">
        <f t="shared" si="1727"/>
        <v>-</v>
      </c>
      <c r="AA181" s="37" t="str">
        <f t="shared" si="1727"/>
        <v>-</v>
      </c>
      <c r="AB181" s="37" t="str">
        <f t="shared" si="1727"/>
        <v>-</v>
      </c>
      <c r="AC181" s="38" t="str">
        <f t="shared" si="1727"/>
        <v>-</v>
      </c>
      <c r="AD181" s="37" t="str">
        <f t="shared" ref="AD181:AE181" si="1728">IFERROR(IF(AD179="","-",AD179/AD$175*100),"-")</f>
        <v>-</v>
      </c>
      <c r="AE181" s="37" t="str">
        <f t="shared" si="1728"/>
        <v>-</v>
      </c>
      <c r="AF181" s="37"/>
      <c r="AG181" s="38"/>
      <c r="AH181" s="38" t="str">
        <f t="shared" ref="AH181:AK181" si="1729">IFERROR(IF(AH179="","-",AH179/AH$175*100),"-")</f>
        <v>-</v>
      </c>
      <c r="AI181" s="37" t="str">
        <f t="shared" si="1729"/>
        <v>-</v>
      </c>
      <c r="AJ181" s="37" t="str">
        <f t="shared" si="1729"/>
        <v>-</v>
      </c>
      <c r="AK181" s="39" t="str">
        <f t="shared" si="1729"/>
        <v>-</v>
      </c>
      <c r="AL181" s="38" t="str">
        <f t="shared" ref="AL181:AO181" si="1730">IFERROR(IF(AL179="","-",AL179/AL$175*100),"-")</f>
        <v>-</v>
      </c>
      <c r="AM181" s="37" t="str">
        <f t="shared" si="1730"/>
        <v>-</v>
      </c>
      <c r="AN181" s="37" t="str">
        <f t="shared" si="1730"/>
        <v>-</v>
      </c>
      <c r="AO181" s="39" t="str">
        <f t="shared" si="1730"/>
        <v>-</v>
      </c>
      <c r="AP181" s="38" t="str">
        <f t="shared" ref="AP181:BE181" si="1731">IFERROR(IF(AP179="","-",AP179/AP$175*100),"-")</f>
        <v>-</v>
      </c>
      <c r="AQ181" s="37" t="str">
        <f t="shared" si="1731"/>
        <v>-</v>
      </c>
      <c r="AR181" s="37" t="str">
        <f t="shared" si="1731"/>
        <v>-</v>
      </c>
      <c r="AS181" s="39" t="str">
        <f t="shared" si="1731"/>
        <v>-</v>
      </c>
      <c r="AT181" s="38" t="str">
        <f t="shared" si="1731"/>
        <v>-</v>
      </c>
      <c r="AU181" s="37" t="str">
        <f t="shared" si="1731"/>
        <v>-</v>
      </c>
      <c r="AV181" s="37" t="str">
        <f t="shared" si="1731"/>
        <v>-</v>
      </c>
      <c r="AW181" s="39" t="str">
        <f t="shared" si="1731"/>
        <v>-</v>
      </c>
      <c r="AX181" s="38" t="str">
        <f t="shared" si="1731"/>
        <v>-</v>
      </c>
      <c r="AY181" s="37" t="str">
        <f t="shared" si="1731"/>
        <v>-</v>
      </c>
      <c r="AZ181" s="37" t="str">
        <f t="shared" si="1731"/>
        <v>-</v>
      </c>
      <c r="BA181" s="39" t="str">
        <f t="shared" si="1731"/>
        <v>-</v>
      </c>
      <c r="BB181" s="38" t="str">
        <f t="shared" si="1731"/>
        <v>-</v>
      </c>
      <c r="BC181" s="37" t="str">
        <f t="shared" si="1731"/>
        <v>-</v>
      </c>
      <c r="BD181" s="37" t="str">
        <f t="shared" si="1731"/>
        <v>-</v>
      </c>
      <c r="BE181" s="39" t="str">
        <f t="shared" si="1731"/>
        <v>-</v>
      </c>
      <c r="BF181" s="40"/>
      <c r="BG181" s="40"/>
      <c r="BH181" s="110" t="s">
        <v>112</v>
      </c>
    </row>
    <row r="182" spans="4:60" hidden="1" outlineLevel="1" x14ac:dyDescent="0.45">
      <c r="D182" s="1" t="s">
        <v>34</v>
      </c>
      <c r="L182" s="148" t="str">
        <f>Format!$E$10</f>
        <v>百万円</v>
      </c>
      <c r="N182" s="24" t="str">
        <f t="shared" ref="N182:AC182" si="1732">IFERROR(IF(N138="","-",N138),"-")</f>
        <v>-</v>
      </c>
      <c r="O182" s="24" t="str">
        <f t="shared" si="1732"/>
        <v>-</v>
      </c>
      <c r="P182" s="24" t="str">
        <f t="shared" si="1732"/>
        <v>-</v>
      </c>
      <c r="Q182" s="24" t="str">
        <f t="shared" si="1732"/>
        <v>-</v>
      </c>
      <c r="R182" s="24" t="str">
        <f t="shared" si="1732"/>
        <v>-</v>
      </c>
      <c r="S182" s="24" t="str">
        <f t="shared" si="1732"/>
        <v>-</v>
      </c>
      <c r="T182" s="24" t="str">
        <f t="shared" si="1732"/>
        <v>-</v>
      </c>
      <c r="U182" s="24" t="str">
        <f t="shared" si="1732"/>
        <v>-</v>
      </c>
      <c r="V182" s="24" t="str">
        <f t="shared" si="1732"/>
        <v>-</v>
      </c>
      <c r="W182" s="24" t="str">
        <f t="shared" si="1732"/>
        <v>-</v>
      </c>
      <c r="X182" s="61">
        <f t="shared" si="1732"/>
        <v>0</v>
      </c>
      <c r="Y182" s="62">
        <f t="shared" si="1732"/>
        <v>0</v>
      </c>
      <c r="Z182" s="62">
        <f t="shared" si="1732"/>
        <v>0</v>
      </c>
      <c r="AA182" s="62">
        <f t="shared" si="1732"/>
        <v>0</v>
      </c>
      <c r="AB182" s="62">
        <f t="shared" si="1732"/>
        <v>0</v>
      </c>
      <c r="AC182" s="61" t="str">
        <f t="shared" si="1732"/>
        <v>-</v>
      </c>
      <c r="AD182" s="24" t="str">
        <f t="shared" ref="AD182:AE182" si="1733">IFERROR(IF(AD138="","-",AD138),"-")</f>
        <v>-</v>
      </c>
      <c r="AE182" s="24" t="str">
        <f t="shared" si="1733"/>
        <v>-</v>
      </c>
      <c r="AK182" s="26">
        <f>T138</f>
        <v>0</v>
      </c>
      <c r="AO182" s="26">
        <f>U138</f>
        <v>0</v>
      </c>
      <c r="AS182" s="26">
        <f>V138</f>
        <v>0</v>
      </c>
      <c r="AW182" s="26">
        <f>W138</f>
        <v>0</v>
      </c>
      <c r="BH182" s="67" t="s">
        <v>112</v>
      </c>
    </row>
    <row r="183" spans="4:60" s="9" customFormat="1" hidden="1" outlineLevel="1" x14ac:dyDescent="0.45">
      <c r="K183" s="9" t="str">
        <f>Format!$E$18</f>
        <v>% of sales</v>
      </c>
      <c r="L183" s="151" t="s">
        <v>47</v>
      </c>
      <c r="M183" s="8"/>
      <c r="N183" s="37" t="str">
        <f t="shared" ref="N183:AC183" si="1734">IFERROR(IF(N182="","-",N182/N$175*100),"-")</f>
        <v>-</v>
      </c>
      <c r="O183" s="37" t="str">
        <f t="shared" si="1734"/>
        <v>-</v>
      </c>
      <c r="P183" s="37" t="str">
        <f t="shared" si="1734"/>
        <v>-</v>
      </c>
      <c r="Q183" s="37" t="str">
        <f t="shared" si="1734"/>
        <v>-</v>
      </c>
      <c r="R183" s="37" t="str">
        <f t="shared" si="1734"/>
        <v>-</v>
      </c>
      <c r="S183" s="37" t="str">
        <f t="shared" si="1734"/>
        <v>-</v>
      </c>
      <c r="T183" s="37" t="str">
        <f t="shared" si="1734"/>
        <v>-</v>
      </c>
      <c r="U183" s="37" t="str">
        <f t="shared" si="1734"/>
        <v>-</v>
      </c>
      <c r="V183" s="37" t="str">
        <f t="shared" si="1734"/>
        <v>-</v>
      </c>
      <c r="W183" s="37" t="str">
        <f t="shared" si="1734"/>
        <v>-</v>
      </c>
      <c r="X183" s="38" t="str">
        <f t="shared" si="1734"/>
        <v>-</v>
      </c>
      <c r="Y183" s="37" t="str">
        <f t="shared" si="1734"/>
        <v>-</v>
      </c>
      <c r="Z183" s="37" t="str">
        <f t="shared" si="1734"/>
        <v>-</v>
      </c>
      <c r="AA183" s="37" t="str">
        <f t="shared" si="1734"/>
        <v>-</v>
      </c>
      <c r="AB183" s="37" t="str">
        <f t="shared" si="1734"/>
        <v>-</v>
      </c>
      <c r="AC183" s="38" t="str">
        <f t="shared" si="1734"/>
        <v>-</v>
      </c>
      <c r="AD183" s="37" t="str">
        <f t="shared" ref="AD183:AE183" si="1735">IFERROR(IF(AD182="","-",AD182/AD$175*100),"-")</f>
        <v>-</v>
      </c>
      <c r="AE183" s="37" t="str">
        <f t="shared" si="1735"/>
        <v>-</v>
      </c>
      <c r="AF183" s="37"/>
      <c r="AG183" s="38"/>
      <c r="AH183" s="38" t="str">
        <f t="shared" ref="AH183:AK183" si="1736">IFERROR(IF(AH182="","-",AH182/AH$175*100),"-")</f>
        <v>-</v>
      </c>
      <c r="AI183" s="37" t="str">
        <f t="shared" si="1736"/>
        <v>-</v>
      </c>
      <c r="AJ183" s="37" t="str">
        <f t="shared" si="1736"/>
        <v>-</v>
      </c>
      <c r="AK183" s="39" t="str">
        <f t="shared" si="1736"/>
        <v>-</v>
      </c>
      <c r="AL183" s="38" t="str">
        <f t="shared" ref="AL183:AO183" si="1737">IFERROR(IF(AL182="","-",AL182/AL$175*100),"-")</f>
        <v>-</v>
      </c>
      <c r="AM183" s="37" t="str">
        <f t="shared" si="1737"/>
        <v>-</v>
      </c>
      <c r="AN183" s="37" t="str">
        <f t="shared" si="1737"/>
        <v>-</v>
      </c>
      <c r="AO183" s="39" t="str">
        <f t="shared" si="1737"/>
        <v>-</v>
      </c>
      <c r="AP183" s="38" t="str">
        <f t="shared" ref="AP183:BE183" si="1738">IFERROR(IF(AP182="","-",AP182/AP$175*100),"-")</f>
        <v>-</v>
      </c>
      <c r="AQ183" s="37" t="str">
        <f t="shared" si="1738"/>
        <v>-</v>
      </c>
      <c r="AR183" s="37" t="str">
        <f t="shared" si="1738"/>
        <v>-</v>
      </c>
      <c r="AS183" s="39" t="str">
        <f t="shared" si="1738"/>
        <v>-</v>
      </c>
      <c r="AT183" s="38" t="str">
        <f t="shared" si="1738"/>
        <v>-</v>
      </c>
      <c r="AU183" s="37" t="str">
        <f t="shared" si="1738"/>
        <v>-</v>
      </c>
      <c r="AV183" s="37" t="str">
        <f t="shared" si="1738"/>
        <v>-</v>
      </c>
      <c r="AW183" s="39" t="str">
        <f t="shared" si="1738"/>
        <v>-</v>
      </c>
      <c r="AX183" s="38" t="str">
        <f t="shared" si="1738"/>
        <v>-</v>
      </c>
      <c r="AY183" s="37" t="str">
        <f t="shared" si="1738"/>
        <v>-</v>
      </c>
      <c r="AZ183" s="37" t="str">
        <f t="shared" si="1738"/>
        <v>-</v>
      </c>
      <c r="BA183" s="39" t="str">
        <f t="shared" si="1738"/>
        <v>-</v>
      </c>
      <c r="BB183" s="38" t="str">
        <f t="shared" si="1738"/>
        <v>-</v>
      </c>
      <c r="BC183" s="37" t="str">
        <f t="shared" si="1738"/>
        <v>-</v>
      </c>
      <c r="BD183" s="37" t="str">
        <f t="shared" si="1738"/>
        <v>-</v>
      </c>
      <c r="BE183" s="39" t="str">
        <f t="shared" si="1738"/>
        <v>-</v>
      </c>
      <c r="BF183" s="40"/>
      <c r="BG183" s="40"/>
      <c r="BH183" s="110" t="s">
        <v>112</v>
      </c>
    </row>
    <row r="184" spans="4:60" s="5" customFormat="1" hidden="1" outlineLevel="1" x14ac:dyDescent="0.45">
      <c r="D184" s="5" t="s">
        <v>35</v>
      </c>
      <c r="L184" s="150" t="str">
        <f>Format!$E$10</f>
        <v>百万円</v>
      </c>
      <c r="M184" s="16"/>
      <c r="N184" s="33" t="str">
        <f t="shared" ref="N184:AC184" si="1739">IFERROR(IF(N140="","-",N140),"-")</f>
        <v>-</v>
      </c>
      <c r="O184" s="33" t="str">
        <f t="shared" si="1739"/>
        <v>-</v>
      </c>
      <c r="P184" s="33" t="str">
        <f t="shared" si="1739"/>
        <v>-</v>
      </c>
      <c r="Q184" s="33" t="str">
        <f t="shared" si="1739"/>
        <v>-</v>
      </c>
      <c r="R184" s="33" t="str">
        <f t="shared" si="1739"/>
        <v>-</v>
      </c>
      <c r="S184" s="33" t="str">
        <f t="shared" si="1739"/>
        <v>-</v>
      </c>
      <c r="T184" s="33" t="str">
        <f t="shared" si="1739"/>
        <v>-</v>
      </c>
      <c r="U184" s="33" t="str">
        <f t="shared" si="1739"/>
        <v>-</v>
      </c>
      <c r="V184" s="33" t="str">
        <f t="shared" si="1739"/>
        <v>-</v>
      </c>
      <c r="W184" s="33" t="str">
        <f t="shared" si="1739"/>
        <v>-</v>
      </c>
      <c r="X184" s="34">
        <f t="shared" si="1739"/>
        <v>0</v>
      </c>
      <c r="Y184" s="33">
        <f t="shared" si="1739"/>
        <v>0</v>
      </c>
      <c r="Z184" s="33">
        <f t="shared" si="1739"/>
        <v>0</v>
      </c>
      <c r="AA184" s="33">
        <f t="shared" si="1739"/>
        <v>0</v>
      </c>
      <c r="AB184" s="33">
        <f t="shared" si="1739"/>
        <v>0</v>
      </c>
      <c r="AC184" s="34" t="str">
        <f t="shared" si="1739"/>
        <v>-</v>
      </c>
      <c r="AD184" s="33" t="str">
        <f t="shared" ref="AD184:AE184" si="1740">IFERROR(IF(AD140="","-",AD140),"-")</f>
        <v>-</v>
      </c>
      <c r="AE184" s="33" t="str">
        <f t="shared" si="1740"/>
        <v>-</v>
      </c>
      <c r="AF184" s="33"/>
      <c r="AG184" s="34"/>
      <c r="AH184" s="34"/>
      <c r="AI184" s="33"/>
      <c r="AJ184" s="33"/>
      <c r="AK184" s="35">
        <f>T140</f>
        <v>0</v>
      </c>
      <c r="AL184" s="34"/>
      <c r="AM184" s="33"/>
      <c r="AN184" s="33"/>
      <c r="AO184" s="35">
        <f>U140</f>
        <v>0</v>
      </c>
      <c r="AP184" s="34"/>
      <c r="AQ184" s="33"/>
      <c r="AR184" s="33"/>
      <c r="AS184" s="35">
        <f>V140</f>
        <v>0</v>
      </c>
      <c r="AT184" s="34"/>
      <c r="AU184" s="33"/>
      <c r="AV184" s="33"/>
      <c r="AW184" s="35">
        <f>W140</f>
        <v>0</v>
      </c>
      <c r="AX184" s="34"/>
      <c r="AY184" s="33"/>
      <c r="AZ184" s="33"/>
      <c r="BA184" s="33"/>
      <c r="BB184" s="34"/>
      <c r="BC184" s="33"/>
      <c r="BD184" s="33"/>
      <c r="BE184" s="35"/>
      <c r="BF184" s="36"/>
      <c r="BG184" s="36"/>
      <c r="BH184" s="69" t="s">
        <v>112</v>
      </c>
    </row>
    <row r="185" spans="4:60" s="9" customFormat="1" hidden="1" outlineLevel="1" x14ac:dyDescent="0.45">
      <c r="K185" s="9" t="str">
        <f>Format!$E$17</f>
        <v>YoY, %</v>
      </c>
      <c r="L185" s="151" t="s">
        <v>47</v>
      </c>
      <c r="M185" s="8"/>
      <c r="N185" s="37" t="str">
        <f>IFERROR((N184-M184)/M184*100,"-")</f>
        <v>-</v>
      </c>
      <c r="O185" s="37" t="str">
        <f>IFERROR((O184-N184)/N184*100,"-")</f>
        <v>-</v>
      </c>
      <c r="P185" s="37" t="str">
        <f t="shared" ref="P185" si="1741">IFERROR((P184-O184)/O184*100,"-")</f>
        <v>-</v>
      </c>
      <c r="Q185" s="37" t="str">
        <f t="shared" ref="Q185" si="1742">IFERROR((Q184-P184)/P184*100,"-")</f>
        <v>-</v>
      </c>
      <c r="R185" s="37" t="str">
        <f t="shared" ref="R185" si="1743">IFERROR((R184-Q184)/Q184*100,"-")</f>
        <v>-</v>
      </c>
      <c r="S185" s="37" t="str">
        <f t="shared" ref="S185" si="1744">IFERROR((S184-R184)/R184*100,"-")</f>
        <v>-</v>
      </c>
      <c r="T185" s="37" t="str">
        <f t="shared" ref="T185" si="1745">IFERROR((T184-S184)/S184*100,"-")</f>
        <v>-</v>
      </c>
      <c r="U185" s="37" t="str">
        <f t="shared" ref="U185" si="1746">IFERROR((U184-T184)/T184*100,"-")</f>
        <v>-</v>
      </c>
      <c r="V185" s="37" t="str">
        <f t="shared" ref="V185" si="1747">IFERROR((V184-U184)/U184*100,"-")</f>
        <v>-</v>
      </c>
      <c r="W185" s="37" t="str">
        <f t="shared" ref="W185" si="1748">IFERROR((W184-V184)/V184*100,"-")</f>
        <v>-</v>
      </c>
      <c r="X185" s="38" t="str">
        <f t="shared" ref="X185" si="1749">IFERROR((X184-W184)/W184*100,"-")</f>
        <v>-</v>
      </c>
      <c r="Y185" s="37" t="str">
        <f t="shared" ref="Y185" si="1750">IFERROR((Y184-X184)/X184*100,"-")</f>
        <v>-</v>
      </c>
      <c r="Z185" s="37" t="str">
        <f t="shared" ref="Z185" si="1751">IFERROR((Z184-Y184)/Y184*100,"-")</f>
        <v>-</v>
      </c>
      <c r="AA185" s="37" t="str">
        <f t="shared" ref="AA185" si="1752">IFERROR((AA184-Z184)/Z184*100,"-")</f>
        <v>-</v>
      </c>
      <c r="AB185" s="37" t="str">
        <f t="shared" ref="AB185" si="1753">IFERROR((AB184-AA184)/AA184*100,"-")</f>
        <v>-</v>
      </c>
      <c r="AC185" s="38" t="str">
        <f>IFERROR((AC184-W184)/W184*100,"-")</f>
        <v>-</v>
      </c>
      <c r="AD185" s="37" t="str">
        <f t="shared" ref="AD185" si="1754">IFERROR((AD184-X184)/X184*100,"-")</f>
        <v>-</v>
      </c>
      <c r="AE185" s="37" t="str">
        <f t="shared" ref="AE185" si="1755">IFERROR((AE184-Y184)/Y184*100,"-")</f>
        <v>-</v>
      </c>
      <c r="AF185" s="37"/>
      <c r="AG185" s="38"/>
      <c r="AH185" s="38" t="str">
        <f t="shared" ref="AH185" si="1756">IFERROR((AH184-AD184)/AD184*100,"-")</f>
        <v>-</v>
      </c>
      <c r="AI185" s="37" t="str">
        <f t="shared" ref="AI185" si="1757">IFERROR((AI184-AE184)/AE184*100,"-")</f>
        <v>-</v>
      </c>
      <c r="AJ185" s="37" t="str">
        <f t="shared" ref="AJ185" si="1758">IFERROR((AJ184-AF184)/AF184*100,"-")</f>
        <v>-</v>
      </c>
      <c r="AK185" s="39" t="str">
        <f t="shared" ref="AK185" si="1759">IFERROR((AK184-AG184)/AG184*100,"-")</f>
        <v>-</v>
      </c>
      <c r="AL185" s="38" t="str">
        <f t="shared" ref="AL185" si="1760">IFERROR((AL184-AH184)/AH184*100,"-")</f>
        <v>-</v>
      </c>
      <c r="AM185" s="37" t="str">
        <f t="shared" ref="AM185" si="1761">IFERROR((AM184-AI184)/AI184*100,"-")</f>
        <v>-</v>
      </c>
      <c r="AN185" s="37" t="str">
        <f t="shared" ref="AN185" si="1762">IFERROR((AN184-AJ184)/AJ184*100,"-")</f>
        <v>-</v>
      </c>
      <c r="AO185" s="39" t="str">
        <f t="shared" ref="AO185" si="1763">IFERROR((AO184-AK184)/AK184*100,"-")</f>
        <v>-</v>
      </c>
      <c r="AP185" s="38" t="str">
        <f t="shared" ref="AP185" si="1764">IFERROR((AP184-AL184)/AL184*100,"-")</f>
        <v>-</v>
      </c>
      <c r="AQ185" s="37" t="str">
        <f t="shared" ref="AQ185" si="1765">IFERROR((AQ184-AM184)/AM184*100,"-")</f>
        <v>-</v>
      </c>
      <c r="AR185" s="37" t="str">
        <f t="shared" ref="AR185" si="1766">IFERROR((AR184-AN184)/AN184*100,"-")</f>
        <v>-</v>
      </c>
      <c r="AS185" s="39" t="str">
        <f t="shared" ref="AS185" si="1767">IFERROR((AS184-AO184)/AO184*100,"-")</f>
        <v>-</v>
      </c>
      <c r="AT185" s="38" t="str">
        <f t="shared" ref="AT185" si="1768">IFERROR((AT184-AP184)/AP184*100,"-")</f>
        <v>-</v>
      </c>
      <c r="AU185" s="37" t="str">
        <f t="shared" ref="AU185" si="1769">IFERROR((AU184-AQ184)/AQ184*100,"-")</f>
        <v>-</v>
      </c>
      <c r="AV185" s="37" t="str">
        <f t="shared" ref="AV185" si="1770">IFERROR((AV184-AR184)/AR184*100,"-")</f>
        <v>-</v>
      </c>
      <c r="AW185" s="39" t="str">
        <f t="shared" ref="AW185" si="1771">IFERROR((AW184-AS184)/AS184*100,"-")</f>
        <v>-</v>
      </c>
      <c r="AX185" s="38" t="str">
        <f t="shared" ref="AX185" si="1772">IFERROR((AX184-AT184)/AT184*100,"-")</f>
        <v>-</v>
      </c>
      <c r="AY185" s="37" t="str">
        <f t="shared" ref="AY185" si="1773">IFERROR((AY184-AU184)/AU184*100,"-")</f>
        <v>-</v>
      </c>
      <c r="AZ185" s="37" t="str">
        <f t="shared" ref="AZ185" si="1774">IFERROR((AZ184-AV184)/AV184*100,"-")</f>
        <v>-</v>
      </c>
      <c r="BA185" s="39" t="str">
        <f t="shared" ref="BA185" si="1775">IFERROR((BA184-AW184)/AW184*100,"-")</f>
        <v>-</v>
      </c>
      <c r="BB185" s="38" t="str">
        <f t="shared" ref="BB185" si="1776">IFERROR((BB184-AX184)/AX184*100,"-")</f>
        <v>-</v>
      </c>
      <c r="BC185" s="37" t="str">
        <f t="shared" ref="BC185" si="1777">IFERROR((BC184-AY184)/AY184*100,"-")</f>
        <v>-</v>
      </c>
      <c r="BD185" s="37" t="str">
        <f t="shared" ref="BD185" si="1778">IFERROR((BD184-AZ184)/AZ184*100,"-")</f>
        <v>-</v>
      </c>
      <c r="BE185" s="39" t="str">
        <f t="shared" ref="BE185" si="1779">IFERROR((BE184-BA184)/BA184*100,"-")</f>
        <v>-</v>
      </c>
      <c r="BF185" s="40"/>
      <c r="BG185" s="40"/>
      <c r="BH185" s="110" t="s">
        <v>112</v>
      </c>
    </row>
    <row r="186" spans="4:60" s="9" customFormat="1" hidden="1" outlineLevel="1" x14ac:dyDescent="0.45">
      <c r="K186" s="9" t="str">
        <f>Format!$E$18</f>
        <v>% of sales</v>
      </c>
      <c r="L186" s="151" t="s">
        <v>47</v>
      </c>
      <c r="M186" s="8"/>
      <c r="N186" s="37" t="str">
        <f t="shared" ref="N186:AC186" si="1780">IFERROR(IF(N184="","-",N184/N$175*100),"-")</f>
        <v>-</v>
      </c>
      <c r="O186" s="37" t="str">
        <f t="shared" si="1780"/>
        <v>-</v>
      </c>
      <c r="P186" s="37" t="str">
        <f t="shared" si="1780"/>
        <v>-</v>
      </c>
      <c r="Q186" s="37" t="str">
        <f t="shared" si="1780"/>
        <v>-</v>
      </c>
      <c r="R186" s="37" t="str">
        <f t="shared" si="1780"/>
        <v>-</v>
      </c>
      <c r="S186" s="37" t="str">
        <f t="shared" si="1780"/>
        <v>-</v>
      </c>
      <c r="T186" s="37" t="str">
        <f t="shared" si="1780"/>
        <v>-</v>
      </c>
      <c r="U186" s="37" t="str">
        <f t="shared" si="1780"/>
        <v>-</v>
      </c>
      <c r="V186" s="37" t="str">
        <f t="shared" si="1780"/>
        <v>-</v>
      </c>
      <c r="W186" s="37" t="str">
        <f t="shared" si="1780"/>
        <v>-</v>
      </c>
      <c r="X186" s="38" t="str">
        <f t="shared" si="1780"/>
        <v>-</v>
      </c>
      <c r="Y186" s="37" t="str">
        <f t="shared" si="1780"/>
        <v>-</v>
      </c>
      <c r="Z186" s="37" t="str">
        <f t="shared" si="1780"/>
        <v>-</v>
      </c>
      <c r="AA186" s="37" t="str">
        <f t="shared" si="1780"/>
        <v>-</v>
      </c>
      <c r="AB186" s="37" t="str">
        <f t="shared" si="1780"/>
        <v>-</v>
      </c>
      <c r="AC186" s="38" t="str">
        <f t="shared" si="1780"/>
        <v>-</v>
      </c>
      <c r="AD186" s="37" t="str">
        <f t="shared" ref="AD186:AE186" si="1781">IFERROR(IF(AD184="","-",AD184/AD$175*100),"-")</f>
        <v>-</v>
      </c>
      <c r="AE186" s="37" t="str">
        <f t="shared" si="1781"/>
        <v>-</v>
      </c>
      <c r="AF186" s="37"/>
      <c r="AG186" s="38"/>
      <c r="AH186" s="38" t="str">
        <f t="shared" ref="AH186:AK186" si="1782">IFERROR(IF(AH184="","-",AH184/AH$175*100),"-")</f>
        <v>-</v>
      </c>
      <c r="AI186" s="37" t="str">
        <f t="shared" si="1782"/>
        <v>-</v>
      </c>
      <c r="AJ186" s="37" t="str">
        <f t="shared" si="1782"/>
        <v>-</v>
      </c>
      <c r="AK186" s="39" t="str">
        <f t="shared" si="1782"/>
        <v>-</v>
      </c>
      <c r="AL186" s="38" t="str">
        <f t="shared" ref="AL186:AO186" si="1783">IFERROR(IF(AL184="","-",AL184/AL$175*100),"-")</f>
        <v>-</v>
      </c>
      <c r="AM186" s="37" t="str">
        <f t="shared" si="1783"/>
        <v>-</v>
      </c>
      <c r="AN186" s="37" t="str">
        <f t="shared" si="1783"/>
        <v>-</v>
      </c>
      <c r="AO186" s="39" t="str">
        <f t="shared" si="1783"/>
        <v>-</v>
      </c>
      <c r="AP186" s="38" t="str">
        <f t="shared" ref="AP186:BE186" si="1784">IFERROR(IF(AP184="","-",AP184/AP$175*100),"-")</f>
        <v>-</v>
      </c>
      <c r="AQ186" s="37" t="str">
        <f t="shared" si="1784"/>
        <v>-</v>
      </c>
      <c r="AR186" s="37" t="str">
        <f t="shared" si="1784"/>
        <v>-</v>
      </c>
      <c r="AS186" s="39" t="str">
        <f t="shared" si="1784"/>
        <v>-</v>
      </c>
      <c r="AT186" s="38" t="str">
        <f t="shared" si="1784"/>
        <v>-</v>
      </c>
      <c r="AU186" s="37" t="str">
        <f t="shared" si="1784"/>
        <v>-</v>
      </c>
      <c r="AV186" s="37" t="str">
        <f t="shared" si="1784"/>
        <v>-</v>
      </c>
      <c r="AW186" s="39" t="str">
        <f t="shared" si="1784"/>
        <v>-</v>
      </c>
      <c r="AX186" s="38" t="str">
        <f t="shared" si="1784"/>
        <v>-</v>
      </c>
      <c r="AY186" s="37" t="str">
        <f t="shared" si="1784"/>
        <v>-</v>
      </c>
      <c r="AZ186" s="37" t="str">
        <f t="shared" si="1784"/>
        <v>-</v>
      </c>
      <c r="BA186" s="39" t="str">
        <f t="shared" si="1784"/>
        <v>-</v>
      </c>
      <c r="BB186" s="38" t="str">
        <f t="shared" si="1784"/>
        <v>-</v>
      </c>
      <c r="BC186" s="37" t="str">
        <f t="shared" si="1784"/>
        <v>-</v>
      </c>
      <c r="BD186" s="37" t="str">
        <f t="shared" si="1784"/>
        <v>-</v>
      </c>
      <c r="BE186" s="39" t="str">
        <f t="shared" si="1784"/>
        <v>-</v>
      </c>
      <c r="BF186" s="40"/>
      <c r="BG186" s="40"/>
      <c r="BH186" s="110" t="s">
        <v>112</v>
      </c>
    </row>
    <row r="187" spans="4:60" hidden="1" outlineLevel="1" x14ac:dyDescent="0.45">
      <c r="D187" s="1" t="s">
        <v>36</v>
      </c>
      <c r="L187" s="148" t="str">
        <f>Format!$E$10</f>
        <v>百万円</v>
      </c>
      <c r="N187" s="24" t="str">
        <f t="shared" ref="N187:AC187" si="1785">IFERROR(IF(N143="","-",N143),"-")</f>
        <v>-</v>
      </c>
      <c r="O187" s="24" t="str">
        <f t="shared" si="1785"/>
        <v>-</v>
      </c>
      <c r="P187" s="24" t="str">
        <f t="shared" si="1785"/>
        <v>-</v>
      </c>
      <c r="Q187" s="24" t="str">
        <f t="shared" si="1785"/>
        <v>-</v>
      </c>
      <c r="R187" s="24" t="str">
        <f t="shared" si="1785"/>
        <v>-</v>
      </c>
      <c r="S187" s="24" t="str">
        <f t="shared" si="1785"/>
        <v>-</v>
      </c>
      <c r="T187" s="24" t="str">
        <f t="shared" si="1785"/>
        <v>-</v>
      </c>
      <c r="U187" s="24" t="str">
        <f t="shared" si="1785"/>
        <v>-</v>
      </c>
      <c r="V187" s="24" t="str">
        <f t="shared" si="1785"/>
        <v>-</v>
      </c>
      <c r="W187" s="24" t="str">
        <f t="shared" si="1785"/>
        <v>-</v>
      </c>
      <c r="X187" s="25">
        <f t="shared" si="1785"/>
        <v>0</v>
      </c>
      <c r="Y187" s="24">
        <f t="shared" si="1785"/>
        <v>0</v>
      </c>
      <c r="Z187" s="24">
        <f t="shared" si="1785"/>
        <v>0</v>
      </c>
      <c r="AA187" s="24">
        <f t="shared" si="1785"/>
        <v>0</v>
      </c>
      <c r="AB187" s="24">
        <f t="shared" si="1785"/>
        <v>0</v>
      </c>
      <c r="AC187" s="25" t="str">
        <f t="shared" si="1785"/>
        <v>-</v>
      </c>
      <c r="AD187" s="24" t="str">
        <f t="shared" ref="AD187:AE187" si="1786">IFERROR(IF(AD143="","-",AD143),"-")</f>
        <v>-</v>
      </c>
      <c r="AE187" s="24" t="str">
        <f t="shared" si="1786"/>
        <v>-</v>
      </c>
      <c r="AK187" s="26">
        <f>T143</f>
        <v>0</v>
      </c>
      <c r="AO187" s="26">
        <f>U143</f>
        <v>0</v>
      </c>
      <c r="AS187" s="26">
        <f>V143</f>
        <v>0</v>
      </c>
      <c r="AW187" s="26">
        <f>W143</f>
        <v>0</v>
      </c>
      <c r="BH187" s="67" t="s">
        <v>112</v>
      </c>
    </row>
    <row r="188" spans="4:60" hidden="1" outlineLevel="2" x14ac:dyDescent="0.45">
      <c r="E188" s="1" t="s">
        <v>110</v>
      </c>
      <c r="L188" s="148" t="str">
        <f>Format!$E$10</f>
        <v>百万円</v>
      </c>
      <c r="N188" s="24" t="str">
        <f t="shared" ref="N188:AC188" si="1787">IFERROR(IF(N144="","-",N144),"-")</f>
        <v>-</v>
      </c>
      <c r="O188" s="24" t="str">
        <f t="shared" si="1787"/>
        <v>-</v>
      </c>
      <c r="P188" s="24" t="str">
        <f t="shared" si="1787"/>
        <v>-</v>
      </c>
      <c r="Q188" s="24" t="str">
        <f t="shared" si="1787"/>
        <v>-</v>
      </c>
      <c r="R188" s="24" t="str">
        <f t="shared" si="1787"/>
        <v>-</v>
      </c>
      <c r="S188" s="24" t="str">
        <f t="shared" si="1787"/>
        <v>-</v>
      </c>
      <c r="T188" s="24" t="str">
        <f t="shared" si="1787"/>
        <v>-</v>
      </c>
      <c r="U188" s="24" t="str">
        <f t="shared" si="1787"/>
        <v>-</v>
      </c>
      <c r="V188" s="24" t="str">
        <f t="shared" si="1787"/>
        <v>-</v>
      </c>
      <c r="W188" s="24" t="str">
        <f t="shared" si="1787"/>
        <v>-</v>
      </c>
      <c r="X188" s="61">
        <f t="shared" si="1787"/>
        <v>0</v>
      </c>
      <c r="Y188" s="62">
        <f t="shared" si="1787"/>
        <v>0</v>
      </c>
      <c r="Z188" s="62">
        <f t="shared" si="1787"/>
        <v>0</v>
      </c>
      <c r="AA188" s="62">
        <f t="shared" si="1787"/>
        <v>0</v>
      </c>
      <c r="AB188" s="62">
        <f t="shared" si="1787"/>
        <v>0</v>
      </c>
      <c r="AC188" s="61" t="str">
        <f t="shared" si="1787"/>
        <v>-</v>
      </c>
      <c r="AD188" s="24" t="str">
        <f t="shared" ref="AD188:AE188" si="1788">IFERROR(IF(AD144="","-",AD144),"-")</f>
        <v>-</v>
      </c>
      <c r="AE188" s="24" t="str">
        <f t="shared" si="1788"/>
        <v>-</v>
      </c>
      <c r="AK188" s="26">
        <f>T144</f>
        <v>0</v>
      </c>
      <c r="AO188" s="26">
        <f>U144</f>
        <v>0</v>
      </c>
      <c r="AS188" s="26">
        <f>V144</f>
        <v>0</v>
      </c>
      <c r="AW188" s="26">
        <f>W144</f>
        <v>0</v>
      </c>
      <c r="BH188" s="67" t="s">
        <v>112</v>
      </c>
    </row>
    <row r="189" spans="4:60" hidden="1" outlineLevel="2" x14ac:dyDescent="0.45">
      <c r="E189" s="1" t="s">
        <v>111</v>
      </c>
      <c r="L189" s="148" t="str">
        <f>Format!$E$10</f>
        <v>百万円</v>
      </c>
      <c r="N189" s="24" t="str">
        <f t="shared" ref="N189:AC189" si="1789">IFERROR(IF(N145="","-",N145),"-")</f>
        <v>-</v>
      </c>
      <c r="O189" s="24" t="str">
        <f t="shared" si="1789"/>
        <v>-</v>
      </c>
      <c r="P189" s="24" t="str">
        <f t="shared" si="1789"/>
        <v>-</v>
      </c>
      <c r="Q189" s="24" t="str">
        <f t="shared" si="1789"/>
        <v>-</v>
      </c>
      <c r="R189" s="24" t="str">
        <f t="shared" si="1789"/>
        <v>-</v>
      </c>
      <c r="S189" s="24" t="str">
        <f t="shared" si="1789"/>
        <v>-</v>
      </c>
      <c r="T189" s="24" t="str">
        <f t="shared" si="1789"/>
        <v>-</v>
      </c>
      <c r="U189" s="24" t="str">
        <f t="shared" si="1789"/>
        <v>-</v>
      </c>
      <c r="V189" s="24" t="str">
        <f t="shared" si="1789"/>
        <v>-</v>
      </c>
      <c r="W189" s="24" t="str">
        <f t="shared" si="1789"/>
        <v>-</v>
      </c>
      <c r="X189" s="61">
        <f t="shared" si="1789"/>
        <v>0</v>
      </c>
      <c r="Y189" s="62">
        <f t="shared" si="1789"/>
        <v>0</v>
      </c>
      <c r="Z189" s="62">
        <f t="shared" si="1789"/>
        <v>0</v>
      </c>
      <c r="AA189" s="62">
        <f t="shared" si="1789"/>
        <v>0</v>
      </c>
      <c r="AB189" s="62">
        <f t="shared" si="1789"/>
        <v>0</v>
      </c>
      <c r="AC189" s="61" t="str">
        <f t="shared" si="1789"/>
        <v>-</v>
      </c>
      <c r="AD189" s="24" t="str">
        <f t="shared" ref="AD189:AE189" si="1790">IFERROR(IF(AD145="","-",AD145),"-")</f>
        <v>-</v>
      </c>
      <c r="AE189" s="24" t="str">
        <f t="shared" si="1790"/>
        <v>-</v>
      </c>
      <c r="AK189" s="26">
        <f>T145</f>
        <v>0</v>
      </c>
      <c r="AO189" s="26">
        <f>U145</f>
        <v>0</v>
      </c>
      <c r="AS189" s="26">
        <f>V145</f>
        <v>0</v>
      </c>
      <c r="AW189" s="26">
        <f>W145</f>
        <v>0</v>
      </c>
      <c r="BH189" s="67" t="s">
        <v>112</v>
      </c>
    </row>
    <row r="190" spans="4:60" hidden="1" outlineLevel="2" x14ac:dyDescent="0.45">
      <c r="E190" s="1" t="s">
        <v>48</v>
      </c>
      <c r="L190" s="148" t="str">
        <f>Format!$E$10</f>
        <v>百万円</v>
      </c>
      <c r="N190" s="24" t="str">
        <f t="shared" ref="N190:AC190" si="1791">IFERROR(IF(N146="","-",N146),"-")</f>
        <v>-</v>
      </c>
      <c r="O190" s="24" t="str">
        <f t="shared" si="1791"/>
        <v>-</v>
      </c>
      <c r="P190" s="24" t="str">
        <f t="shared" si="1791"/>
        <v>-</v>
      </c>
      <c r="Q190" s="24" t="str">
        <f t="shared" si="1791"/>
        <v>-</v>
      </c>
      <c r="R190" s="24" t="str">
        <f t="shared" si="1791"/>
        <v>-</v>
      </c>
      <c r="S190" s="24" t="str">
        <f t="shared" si="1791"/>
        <v>-</v>
      </c>
      <c r="T190" s="24" t="str">
        <f t="shared" si="1791"/>
        <v>-</v>
      </c>
      <c r="U190" s="24" t="str">
        <f t="shared" si="1791"/>
        <v>-</v>
      </c>
      <c r="V190" s="24" t="str">
        <f t="shared" si="1791"/>
        <v>-</v>
      </c>
      <c r="W190" s="24" t="str">
        <f t="shared" si="1791"/>
        <v>-</v>
      </c>
      <c r="X190" s="61">
        <f t="shared" si="1791"/>
        <v>0</v>
      </c>
      <c r="Y190" s="62">
        <f t="shared" si="1791"/>
        <v>0</v>
      </c>
      <c r="Z190" s="62">
        <f t="shared" si="1791"/>
        <v>0</v>
      </c>
      <c r="AA190" s="62">
        <f t="shared" si="1791"/>
        <v>0</v>
      </c>
      <c r="AB190" s="62">
        <f t="shared" si="1791"/>
        <v>0</v>
      </c>
      <c r="AC190" s="61" t="str">
        <f t="shared" si="1791"/>
        <v>-</v>
      </c>
      <c r="AD190" s="24" t="str">
        <f t="shared" ref="AD190:AE190" si="1792">IFERROR(IF(AD146="","-",AD146),"-")</f>
        <v>-</v>
      </c>
      <c r="AE190" s="24" t="str">
        <f t="shared" si="1792"/>
        <v>-</v>
      </c>
      <c r="AK190" s="26">
        <f>T146</f>
        <v>0</v>
      </c>
      <c r="AO190" s="26">
        <f>U146</f>
        <v>0</v>
      </c>
      <c r="AS190" s="26">
        <f>V146</f>
        <v>0</v>
      </c>
      <c r="AW190" s="26">
        <f>W146</f>
        <v>0</v>
      </c>
      <c r="BH190" s="67" t="s">
        <v>112</v>
      </c>
    </row>
    <row r="191" spans="4:60" hidden="1" outlineLevel="2" x14ac:dyDescent="0.45">
      <c r="E191" s="66" t="s">
        <v>529</v>
      </c>
      <c r="L191" s="148" t="str">
        <f>Format!$E$10</f>
        <v>百万円</v>
      </c>
      <c r="N191" s="24" t="str">
        <f t="shared" ref="N191:AC191" si="1793">IFERROR(IF(N147="","-",N147),"-")</f>
        <v>-</v>
      </c>
      <c r="O191" s="24" t="str">
        <f t="shared" si="1793"/>
        <v>-</v>
      </c>
      <c r="P191" s="24" t="str">
        <f t="shared" si="1793"/>
        <v>-</v>
      </c>
      <c r="Q191" s="24" t="str">
        <f t="shared" si="1793"/>
        <v>-</v>
      </c>
      <c r="R191" s="24" t="str">
        <f t="shared" si="1793"/>
        <v>-</v>
      </c>
      <c r="S191" s="24" t="str">
        <f t="shared" si="1793"/>
        <v>-</v>
      </c>
      <c r="T191" s="24" t="str">
        <f t="shared" si="1793"/>
        <v>-</v>
      </c>
      <c r="U191" s="24" t="str">
        <f t="shared" si="1793"/>
        <v>-</v>
      </c>
      <c r="V191" s="24" t="str">
        <f t="shared" si="1793"/>
        <v>-</v>
      </c>
      <c r="W191" s="24" t="str">
        <f t="shared" si="1793"/>
        <v>-</v>
      </c>
      <c r="X191" s="61">
        <f t="shared" si="1793"/>
        <v>0</v>
      </c>
      <c r="Y191" s="62">
        <f t="shared" si="1793"/>
        <v>0</v>
      </c>
      <c r="Z191" s="62">
        <f t="shared" si="1793"/>
        <v>0</v>
      </c>
      <c r="AA191" s="62">
        <f t="shared" si="1793"/>
        <v>0</v>
      </c>
      <c r="AB191" s="62">
        <f t="shared" si="1793"/>
        <v>0</v>
      </c>
      <c r="AC191" s="61" t="str">
        <f t="shared" si="1793"/>
        <v>-</v>
      </c>
      <c r="AD191" s="24" t="str">
        <f t="shared" ref="AD191:AE191" si="1794">IFERROR(IF(AD147="","-",AD147),"-")</f>
        <v>-</v>
      </c>
      <c r="AE191" s="24" t="str">
        <f t="shared" si="1794"/>
        <v>-</v>
      </c>
      <c r="AK191" s="26">
        <f>T147</f>
        <v>0</v>
      </c>
      <c r="AO191" s="26">
        <f>U147</f>
        <v>0</v>
      </c>
      <c r="AS191" s="26">
        <f>V147</f>
        <v>0</v>
      </c>
      <c r="AW191" s="26">
        <f>W147</f>
        <v>0</v>
      </c>
      <c r="BH191" s="67" t="s">
        <v>112</v>
      </c>
    </row>
    <row r="192" spans="4:60" hidden="1" outlineLevel="2" x14ac:dyDescent="0.45">
      <c r="E192" s="1" t="s">
        <v>541</v>
      </c>
      <c r="L192" s="148" t="str">
        <f>Format!$E$10</f>
        <v>百万円</v>
      </c>
      <c r="N192" s="24" t="str">
        <f t="shared" ref="N192:AC192" si="1795">IFERROR(IF(N148="","-",N148),"-")</f>
        <v>-</v>
      </c>
      <c r="O192" s="24" t="str">
        <f t="shared" si="1795"/>
        <v>-</v>
      </c>
      <c r="P192" s="24" t="str">
        <f t="shared" si="1795"/>
        <v>-</v>
      </c>
      <c r="Q192" s="24" t="str">
        <f t="shared" si="1795"/>
        <v>-</v>
      </c>
      <c r="R192" s="24" t="str">
        <f t="shared" si="1795"/>
        <v>-</v>
      </c>
      <c r="S192" s="24" t="str">
        <f t="shared" si="1795"/>
        <v>-</v>
      </c>
      <c r="T192" s="24" t="str">
        <f t="shared" si="1795"/>
        <v>-</v>
      </c>
      <c r="U192" s="24" t="str">
        <f t="shared" si="1795"/>
        <v>-</v>
      </c>
      <c r="V192" s="24" t="str">
        <f t="shared" si="1795"/>
        <v>-</v>
      </c>
      <c r="W192" s="24" t="str">
        <f t="shared" si="1795"/>
        <v>-</v>
      </c>
      <c r="X192" s="61" t="str">
        <f t="shared" si="1795"/>
        <v>-</v>
      </c>
      <c r="Y192" s="62" t="str">
        <f t="shared" si="1795"/>
        <v>-</v>
      </c>
      <c r="Z192" s="62" t="str">
        <f t="shared" si="1795"/>
        <v>-</v>
      </c>
      <c r="AA192" s="62" t="str">
        <f t="shared" si="1795"/>
        <v>-</v>
      </c>
      <c r="AB192" s="62" t="str">
        <f t="shared" si="1795"/>
        <v>-</v>
      </c>
      <c r="AC192" s="61" t="str">
        <f t="shared" si="1795"/>
        <v>-</v>
      </c>
      <c r="AD192" s="24" t="str">
        <f t="shared" ref="AD192:AE192" si="1796">IFERROR(IF(AD148="","-",AD148),"-")</f>
        <v>-</v>
      </c>
      <c r="AE192" s="24" t="str">
        <f t="shared" si="1796"/>
        <v>-</v>
      </c>
      <c r="AH192" s="25" t="str">
        <f t="shared" ref="AH192" si="1797">IF((AH187-SUM(AH188:AH191))=0,"-",(AH187-SUM(AH188:AH191)))</f>
        <v>-</v>
      </c>
      <c r="AI192" s="24" t="str">
        <f t="shared" ref="AI192:AK192" si="1798">IF((AI187-SUM(AI188:AI191))=0,"-",(AI187-SUM(AI188:AI191)))</f>
        <v>-</v>
      </c>
      <c r="AJ192" s="24" t="str">
        <f t="shared" si="1798"/>
        <v>-</v>
      </c>
      <c r="AK192" s="26" t="str">
        <f t="shared" si="1798"/>
        <v>-</v>
      </c>
      <c r="AL192" s="25" t="str">
        <f t="shared" ref="AL192" si="1799">IF((AL187-SUM(AL188:AL191))=0,"-",(AL187-SUM(AL188:AL191)))</f>
        <v>-</v>
      </c>
      <c r="AM192" s="24" t="str">
        <f t="shared" ref="AM192:AO192" si="1800">IF((AM187-SUM(AM188:AM191))=0,"-",(AM187-SUM(AM188:AM191)))</f>
        <v>-</v>
      </c>
      <c r="AN192" s="24" t="str">
        <f t="shared" si="1800"/>
        <v>-</v>
      </c>
      <c r="AO192" s="26" t="str">
        <f t="shared" si="1800"/>
        <v>-</v>
      </c>
      <c r="AP192" s="25" t="str">
        <f t="shared" ref="AP192" si="1801">IF((AP187-SUM(AP188:AP191))=0,"-",(AP187-SUM(AP188:AP191)))</f>
        <v>-</v>
      </c>
      <c r="AQ192" s="24" t="str">
        <f t="shared" ref="AQ192" si="1802">IF((AQ187-SUM(AQ188:AQ191))=0,"-",(AQ187-SUM(AQ188:AQ191)))</f>
        <v>-</v>
      </c>
      <c r="AR192" s="24" t="str">
        <f t="shared" ref="AR192" si="1803">IF((AR187-SUM(AR188:AR191))=0,"-",(AR187-SUM(AR188:AR191)))</f>
        <v>-</v>
      </c>
      <c r="AS192" s="26" t="str">
        <f t="shared" ref="AS192" si="1804">IF((AS187-SUM(AS188:AS191))=0,"-",(AS187-SUM(AS188:AS191)))</f>
        <v>-</v>
      </c>
      <c r="AT192" s="25" t="str">
        <f t="shared" ref="AT192" si="1805">IF((AT187-SUM(AT188:AT191))=0,"-",(AT187-SUM(AT188:AT191)))</f>
        <v>-</v>
      </c>
      <c r="AU192" s="24" t="str">
        <f t="shared" ref="AU192" si="1806">IF((AU187-SUM(AU188:AU191))=0,"-",(AU187-SUM(AU188:AU191)))</f>
        <v>-</v>
      </c>
      <c r="AV192" s="24" t="str">
        <f t="shared" ref="AV192" si="1807">IF((AV187-SUM(AV188:AV191))=0,"-",(AV187-SUM(AV188:AV191)))</f>
        <v>-</v>
      </c>
      <c r="AW192" s="26" t="str">
        <f t="shared" ref="AW192" si="1808">IF((AW187-SUM(AW188:AW191))=0,"-",(AW187-SUM(AW188:AW191)))</f>
        <v>-</v>
      </c>
      <c r="AX192" s="25" t="str">
        <f t="shared" ref="AX192" si="1809">IF((AX187-SUM(AX188:AX191))=0,"-",(AX187-SUM(AX188:AX191)))</f>
        <v>-</v>
      </c>
      <c r="AY192" s="24" t="str">
        <f t="shared" ref="AY192" si="1810">IF((AY187-SUM(AY188:AY191))=0,"-",(AY187-SUM(AY188:AY191)))</f>
        <v>-</v>
      </c>
      <c r="AZ192" s="24" t="str">
        <f t="shared" ref="AZ192" si="1811">IF((AZ187-SUM(AZ188:AZ191))=0,"-",(AZ187-SUM(AZ188:AZ191)))</f>
        <v>-</v>
      </c>
      <c r="BA192" s="24" t="str">
        <f t="shared" ref="BA192" si="1812">IF((BA187-SUM(BA188:BA191))=0,"-",(BA187-SUM(BA188:BA191)))</f>
        <v>-</v>
      </c>
      <c r="BB192" s="25" t="str">
        <f t="shared" ref="BB192" si="1813">IF((BB187-SUM(BB188:BB191))=0,"-",(BB187-SUM(BB188:BB191)))</f>
        <v>-</v>
      </c>
      <c r="BC192" s="24" t="str">
        <f t="shared" ref="BC192" si="1814">IF((BC187-SUM(BC188:BC191))=0,"-",(BC187-SUM(BC188:BC191)))</f>
        <v>-</v>
      </c>
      <c r="BD192" s="24" t="str">
        <f t="shared" ref="BD192" si="1815">IF((BD187-SUM(BD188:BD191))=0,"-",(BD187-SUM(BD188:BD191)))</f>
        <v>-</v>
      </c>
      <c r="BE192" s="26" t="str">
        <f t="shared" ref="BE192" si="1816">IF((BE187-SUM(BE188:BE191))=0,"-",(BE187-SUM(BE188:BE191)))</f>
        <v>-</v>
      </c>
      <c r="BH192" s="67" t="s">
        <v>112</v>
      </c>
    </row>
    <row r="193" spans="4:60" hidden="1" outlineLevel="1" x14ac:dyDescent="0.45">
      <c r="D193" s="1" t="s">
        <v>38</v>
      </c>
      <c r="L193" s="148" t="str">
        <f>Format!$E$10</f>
        <v>百万円</v>
      </c>
      <c r="N193" s="24" t="str">
        <f t="shared" ref="N193:AC193" si="1817">IFERROR(IF(N149="","-",N149),"-")</f>
        <v>-</v>
      </c>
      <c r="O193" s="24" t="str">
        <f t="shared" si="1817"/>
        <v>-</v>
      </c>
      <c r="P193" s="24" t="str">
        <f t="shared" si="1817"/>
        <v>-</v>
      </c>
      <c r="Q193" s="24" t="str">
        <f t="shared" si="1817"/>
        <v>-</v>
      </c>
      <c r="R193" s="24" t="str">
        <f t="shared" si="1817"/>
        <v>-</v>
      </c>
      <c r="S193" s="24" t="str">
        <f t="shared" si="1817"/>
        <v>-</v>
      </c>
      <c r="T193" s="24" t="str">
        <f t="shared" si="1817"/>
        <v>-</v>
      </c>
      <c r="U193" s="24" t="str">
        <f t="shared" si="1817"/>
        <v>-</v>
      </c>
      <c r="V193" s="24" t="str">
        <f t="shared" si="1817"/>
        <v>-</v>
      </c>
      <c r="W193" s="24" t="str">
        <f t="shared" si="1817"/>
        <v>-</v>
      </c>
      <c r="X193" s="25">
        <f t="shared" si="1817"/>
        <v>0</v>
      </c>
      <c r="Y193" s="25">
        <f t="shared" si="1817"/>
        <v>0</v>
      </c>
      <c r="Z193" s="25">
        <f t="shared" si="1817"/>
        <v>0</v>
      </c>
      <c r="AA193" s="25">
        <f t="shared" si="1817"/>
        <v>0</v>
      </c>
      <c r="AB193" s="25">
        <f t="shared" si="1817"/>
        <v>0</v>
      </c>
      <c r="AC193" s="25" t="str">
        <f t="shared" si="1817"/>
        <v>-</v>
      </c>
      <c r="AD193" s="24" t="str">
        <f t="shared" ref="AD193:AE193" si="1818">IFERROR(IF(AD149="","-",AD149),"-")</f>
        <v>-</v>
      </c>
      <c r="AE193" s="24" t="str">
        <f t="shared" si="1818"/>
        <v>-</v>
      </c>
      <c r="AK193" s="26">
        <f>T149</f>
        <v>0</v>
      </c>
      <c r="AO193" s="26">
        <f>U149</f>
        <v>0</v>
      </c>
      <c r="AS193" s="26">
        <f>V149</f>
        <v>0</v>
      </c>
      <c r="AW193" s="26">
        <f>W149</f>
        <v>0</v>
      </c>
      <c r="BH193" s="67" t="s">
        <v>112</v>
      </c>
    </row>
    <row r="194" spans="4:60" hidden="1" outlineLevel="2" x14ac:dyDescent="0.45">
      <c r="E194" s="1" t="s">
        <v>39</v>
      </c>
      <c r="L194" s="148" t="str">
        <f>Format!$E$10</f>
        <v>百万円</v>
      </c>
      <c r="N194" s="24" t="str">
        <f t="shared" ref="N194:AC194" si="1819">IFERROR(IF(N150="","-",N150),"-")</f>
        <v>-</v>
      </c>
      <c r="O194" s="24" t="str">
        <f t="shared" si="1819"/>
        <v>-</v>
      </c>
      <c r="P194" s="24" t="str">
        <f t="shared" si="1819"/>
        <v>-</v>
      </c>
      <c r="Q194" s="24" t="str">
        <f t="shared" si="1819"/>
        <v>-</v>
      </c>
      <c r="R194" s="24" t="str">
        <f t="shared" si="1819"/>
        <v>-</v>
      </c>
      <c r="S194" s="24" t="str">
        <f t="shared" si="1819"/>
        <v>-</v>
      </c>
      <c r="T194" s="24" t="str">
        <f t="shared" si="1819"/>
        <v>-</v>
      </c>
      <c r="U194" s="24" t="str">
        <f t="shared" si="1819"/>
        <v>-</v>
      </c>
      <c r="V194" s="24" t="str">
        <f t="shared" si="1819"/>
        <v>-</v>
      </c>
      <c r="W194" s="24" t="str">
        <f t="shared" si="1819"/>
        <v>-</v>
      </c>
      <c r="X194" s="61">
        <f t="shared" si="1819"/>
        <v>0</v>
      </c>
      <c r="Y194" s="62">
        <f t="shared" si="1819"/>
        <v>0</v>
      </c>
      <c r="Z194" s="62">
        <f t="shared" si="1819"/>
        <v>0</v>
      </c>
      <c r="AA194" s="62">
        <f t="shared" si="1819"/>
        <v>0</v>
      </c>
      <c r="AB194" s="62">
        <f t="shared" si="1819"/>
        <v>0</v>
      </c>
      <c r="AC194" s="61" t="str">
        <f t="shared" si="1819"/>
        <v>-</v>
      </c>
      <c r="AD194" s="24" t="str">
        <f t="shared" ref="AD194:AE194" si="1820">IFERROR(IF(AD150="","-",AD150),"-")</f>
        <v>-</v>
      </c>
      <c r="AE194" s="24" t="str">
        <f t="shared" si="1820"/>
        <v>-</v>
      </c>
      <c r="AK194" s="26">
        <f>T150</f>
        <v>0</v>
      </c>
      <c r="AO194" s="26">
        <f>U150</f>
        <v>0</v>
      </c>
      <c r="AS194" s="26">
        <f>V150</f>
        <v>0</v>
      </c>
      <c r="AW194" s="26">
        <f>W150</f>
        <v>0</v>
      </c>
      <c r="BH194" s="67" t="s">
        <v>112</v>
      </c>
    </row>
    <row r="195" spans="4:60" hidden="1" outlineLevel="2" x14ac:dyDescent="0.45">
      <c r="E195" s="1" t="s">
        <v>48</v>
      </c>
      <c r="L195" s="148" t="str">
        <f>Format!$E$10</f>
        <v>百万円</v>
      </c>
      <c r="N195" s="24" t="str">
        <f t="shared" ref="N195:AC195" si="1821">IFERROR(IF(N151="","-",N151),"-")</f>
        <v>-</v>
      </c>
      <c r="O195" s="24" t="str">
        <f t="shared" si="1821"/>
        <v>-</v>
      </c>
      <c r="P195" s="24" t="str">
        <f t="shared" si="1821"/>
        <v>-</v>
      </c>
      <c r="Q195" s="24" t="str">
        <f t="shared" si="1821"/>
        <v>-</v>
      </c>
      <c r="R195" s="24" t="str">
        <f t="shared" si="1821"/>
        <v>-</v>
      </c>
      <c r="S195" s="24" t="str">
        <f t="shared" si="1821"/>
        <v>-</v>
      </c>
      <c r="T195" s="24" t="str">
        <f t="shared" si="1821"/>
        <v>-</v>
      </c>
      <c r="U195" s="24" t="str">
        <f t="shared" si="1821"/>
        <v>-</v>
      </c>
      <c r="V195" s="24" t="str">
        <f t="shared" si="1821"/>
        <v>-</v>
      </c>
      <c r="W195" s="24" t="str">
        <f t="shared" si="1821"/>
        <v>-</v>
      </c>
      <c r="X195" s="61">
        <f t="shared" si="1821"/>
        <v>0</v>
      </c>
      <c r="Y195" s="62">
        <f t="shared" si="1821"/>
        <v>0</v>
      </c>
      <c r="Z195" s="62">
        <f t="shared" si="1821"/>
        <v>0</v>
      </c>
      <c r="AA195" s="62">
        <f t="shared" si="1821"/>
        <v>0</v>
      </c>
      <c r="AB195" s="62">
        <f t="shared" si="1821"/>
        <v>0</v>
      </c>
      <c r="AC195" s="61" t="str">
        <f t="shared" si="1821"/>
        <v>-</v>
      </c>
      <c r="AD195" s="24" t="str">
        <f t="shared" ref="AD195:AE195" si="1822">IFERROR(IF(AD151="","-",AD151),"-")</f>
        <v>-</v>
      </c>
      <c r="AE195" s="24" t="str">
        <f t="shared" si="1822"/>
        <v>-</v>
      </c>
      <c r="AK195" s="26">
        <f>T151</f>
        <v>0</v>
      </c>
      <c r="AO195" s="26">
        <f>U151</f>
        <v>0</v>
      </c>
      <c r="AS195" s="26">
        <f>V151</f>
        <v>0</v>
      </c>
      <c r="AW195" s="26">
        <f>W151</f>
        <v>0</v>
      </c>
      <c r="BH195" s="67" t="s">
        <v>112</v>
      </c>
    </row>
    <row r="196" spans="4:60" hidden="1" outlineLevel="2" x14ac:dyDescent="0.45">
      <c r="E196" s="66" t="s">
        <v>529</v>
      </c>
      <c r="L196" s="148" t="str">
        <f>Format!$E$10</f>
        <v>百万円</v>
      </c>
      <c r="N196" s="24" t="str">
        <f t="shared" ref="N196:AC196" si="1823">IFERROR(IF(N152="","-",N152),"-")</f>
        <v>-</v>
      </c>
      <c r="O196" s="24" t="str">
        <f t="shared" si="1823"/>
        <v>-</v>
      </c>
      <c r="P196" s="24" t="str">
        <f t="shared" si="1823"/>
        <v>-</v>
      </c>
      <c r="Q196" s="24" t="str">
        <f t="shared" si="1823"/>
        <v>-</v>
      </c>
      <c r="R196" s="24" t="str">
        <f t="shared" si="1823"/>
        <v>-</v>
      </c>
      <c r="S196" s="24" t="str">
        <f t="shared" si="1823"/>
        <v>-</v>
      </c>
      <c r="T196" s="24" t="str">
        <f t="shared" si="1823"/>
        <v>-</v>
      </c>
      <c r="U196" s="24" t="str">
        <f t="shared" si="1823"/>
        <v>-</v>
      </c>
      <c r="V196" s="24" t="str">
        <f t="shared" si="1823"/>
        <v>-</v>
      </c>
      <c r="W196" s="24" t="str">
        <f t="shared" si="1823"/>
        <v>-</v>
      </c>
      <c r="X196" s="61">
        <f t="shared" si="1823"/>
        <v>0</v>
      </c>
      <c r="Y196" s="62">
        <f t="shared" si="1823"/>
        <v>0</v>
      </c>
      <c r="Z196" s="62">
        <f t="shared" si="1823"/>
        <v>0</v>
      </c>
      <c r="AA196" s="62">
        <f t="shared" si="1823"/>
        <v>0</v>
      </c>
      <c r="AB196" s="62">
        <f t="shared" si="1823"/>
        <v>0</v>
      </c>
      <c r="AC196" s="61" t="str">
        <f t="shared" si="1823"/>
        <v>-</v>
      </c>
      <c r="AD196" s="24" t="str">
        <f t="shared" ref="AD196:AE196" si="1824">IFERROR(IF(AD152="","-",AD152),"-")</f>
        <v>-</v>
      </c>
      <c r="AE196" s="24" t="str">
        <f t="shared" si="1824"/>
        <v>-</v>
      </c>
      <c r="AK196" s="26">
        <f>T152</f>
        <v>0</v>
      </c>
      <c r="AO196" s="26">
        <f>U152</f>
        <v>0</v>
      </c>
      <c r="AS196" s="26">
        <f>V152</f>
        <v>0</v>
      </c>
      <c r="AW196" s="26">
        <f>W152</f>
        <v>0</v>
      </c>
      <c r="BH196" s="67" t="s">
        <v>112</v>
      </c>
    </row>
    <row r="197" spans="4:60" hidden="1" outlineLevel="2" x14ac:dyDescent="0.45">
      <c r="E197" s="1" t="s">
        <v>541</v>
      </c>
      <c r="L197" s="148" t="str">
        <f>Format!$E$10</f>
        <v>百万円</v>
      </c>
      <c r="N197" s="24" t="str">
        <f t="shared" ref="N197:AC197" si="1825">IFERROR(IF(N153="","-",N153),"-")</f>
        <v>-</v>
      </c>
      <c r="O197" s="24" t="str">
        <f t="shared" si="1825"/>
        <v>-</v>
      </c>
      <c r="P197" s="24" t="str">
        <f t="shared" si="1825"/>
        <v>-</v>
      </c>
      <c r="Q197" s="24" t="str">
        <f t="shared" si="1825"/>
        <v>-</v>
      </c>
      <c r="R197" s="24" t="str">
        <f t="shared" si="1825"/>
        <v>-</v>
      </c>
      <c r="S197" s="24" t="str">
        <f t="shared" si="1825"/>
        <v>-</v>
      </c>
      <c r="T197" s="24" t="str">
        <f t="shared" si="1825"/>
        <v>-</v>
      </c>
      <c r="U197" s="24" t="str">
        <f t="shared" si="1825"/>
        <v>-</v>
      </c>
      <c r="V197" s="24" t="str">
        <f t="shared" si="1825"/>
        <v>-</v>
      </c>
      <c r="W197" s="24" t="str">
        <f t="shared" si="1825"/>
        <v>-</v>
      </c>
      <c r="X197" s="61" t="str">
        <f t="shared" si="1825"/>
        <v>-</v>
      </c>
      <c r="Y197" s="62" t="str">
        <f t="shared" si="1825"/>
        <v>-</v>
      </c>
      <c r="Z197" s="62" t="str">
        <f t="shared" si="1825"/>
        <v>-</v>
      </c>
      <c r="AA197" s="62" t="str">
        <f t="shared" si="1825"/>
        <v>-</v>
      </c>
      <c r="AB197" s="62" t="str">
        <f t="shared" si="1825"/>
        <v>-</v>
      </c>
      <c r="AC197" s="61" t="str">
        <f t="shared" si="1825"/>
        <v>-</v>
      </c>
      <c r="AD197" s="24" t="str">
        <f t="shared" ref="AD197:AE197" si="1826">IFERROR(IF(AD153="","-",AD153),"-")</f>
        <v>-</v>
      </c>
      <c r="AE197" s="24" t="str">
        <f t="shared" si="1826"/>
        <v>-</v>
      </c>
      <c r="AH197" s="25" t="str">
        <f t="shared" ref="AH197" si="1827">IF((AH193-SUM(AH194:AH196))=0,"-",(AH193-SUM(AH194:AH196)))</f>
        <v>-</v>
      </c>
      <c r="AI197" s="24" t="str">
        <f t="shared" ref="AI197:AK197" si="1828">IF((AI193-SUM(AI194:AI196))=0,"-",(AI193-SUM(AI194:AI196)))</f>
        <v>-</v>
      </c>
      <c r="AJ197" s="24" t="str">
        <f t="shared" si="1828"/>
        <v>-</v>
      </c>
      <c r="AK197" s="26" t="str">
        <f t="shared" si="1828"/>
        <v>-</v>
      </c>
      <c r="AL197" s="25" t="str">
        <f t="shared" ref="AL197" si="1829">IF((AL193-SUM(AL194:AL196))=0,"-",(AL193-SUM(AL194:AL196)))</f>
        <v>-</v>
      </c>
      <c r="AM197" s="24" t="str">
        <f t="shared" ref="AM197:AO197" si="1830">IF((AM193-SUM(AM194:AM196))=0,"-",(AM193-SUM(AM194:AM196)))</f>
        <v>-</v>
      </c>
      <c r="AN197" s="24" t="str">
        <f t="shared" si="1830"/>
        <v>-</v>
      </c>
      <c r="AO197" s="26" t="str">
        <f t="shared" si="1830"/>
        <v>-</v>
      </c>
      <c r="AP197" s="25" t="str">
        <f t="shared" ref="AP197" si="1831">IF((AP193-SUM(AP194:AP196))=0,"-",(AP193-SUM(AP194:AP196)))</f>
        <v>-</v>
      </c>
      <c r="AQ197" s="24" t="str">
        <f t="shared" ref="AQ197" si="1832">IF((AQ193-SUM(AQ194:AQ196))=0,"-",(AQ193-SUM(AQ194:AQ196)))</f>
        <v>-</v>
      </c>
      <c r="AR197" s="24" t="str">
        <f t="shared" ref="AR197" si="1833">IF((AR193-SUM(AR194:AR196))=0,"-",(AR193-SUM(AR194:AR196)))</f>
        <v>-</v>
      </c>
      <c r="AS197" s="26" t="str">
        <f t="shared" ref="AS197" si="1834">IF((AS193-SUM(AS194:AS196))=0,"-",(AS193-SUM(AS194:AS196)))</f>
        <v>-</v>
      </c>
      <c r="AT197" s="25" t="str">
        <f t="shared" ref="AT197" si="1835">IF((AT193-SUM(AT194:AT196))=0,"-",(AT193-SUM(AT194:AT196)))</f>
        <v>-</v>
      </c>
      <c r="AU197" s="24" t="str">
        <f t="shared" ref="AU197" si="1836">IF((AU193-SUM(AU194:AU196))=0,"-",(AU193-SUM(AU194:AU196)))</f>
        <v>-</v>
      </c>
      <c r="AV197" s="24" t="str">
        <f t="shared" ref="AV197" si="1837">IF((AV193-SUM(AV194:AV196))=0,"-",(AV193-SUM(AV194:AV196)))</f>
        <v>-</v>
      </c>
      <c r="AW197" s="26" t="str">
        <f t="shared" ref="AW197" si="1838">IF((AW193-SUM(AW194:AW196))=0,"-",(AW193-SUM(AW194:AW196)))</f>
        <v>-</v>
      </c>
      <c r="AX197" s="25" t="str">
        <f t="shared" ref="AX197" si="1839">IF((AX193-SUM(AX194:AX196))=0,"-",(AX193-SUM(AX194:AX196)))</f>
        <v>-</v>
      </c>
      <c r="AY197" s="24" t="str">
        <f t="shared" ref="AY197" si="1840">IF((AY193-SUM(AY194:AY196))=0,"-",(AY193-SUM(AY194:AY196)))</f>
        <v>-</v>
      </c>
      <c r="AZ197" s="24" t="str">
        <f t="shared" ref="AZ197" si="1841">IF((AZ193-SUM(AZ194:AZ196))=0,"-",(AZ193-SUM(AZ194:AZ196)))</f>
        <v>-</v>
      </c>
      <c r="BA197" s="24" t="str">
        <f t="shared" ref="BA197" si="1842">IF((BA193-SUM(BA194:BA196))=0,"-",(BA193-SUM(BA194:BA196)))</f>
        <v>-</v>
      </c>
      <c r="BB197" s="25" t="str">
        <f t="shared" ref="BB197" si="1843">IF((BB193-SUM(BB194:BB196))=0,"-",(BB193-SUM(BB194:BB196)))</f>
        <v>-</v>
      </c>
      <c r="BC197" s="24" t="str">
        <f t="shared" ref="BC197" si="1844">IF((BC193-SUM(BC194:BC196))=0,"-",(BC193-SUM(BC194:BC196)))</f>
        <v>-</v>
      </c>
      <c r="BD197" s="24" t="str">
        <f t="shared" ref="BD197" si="1845">IF((BD193-SUM(BD194:BD196))=0,"-",(BD193-SUM(BD194:BD196)))</f>
        <v>-</v>
      </c>
      <c r="BE197" s="26" t="str">
        <f t="shared" ref="BE197" si="1846">IF((BE193-SUM(BE194:BE196))=0,"-",(BE193-SUM(BE194:BE196)))</f>
        <v>-</v>
      </c>
      <c r="BH197" s="67" t="s">
        <v>112</v>
      </c>
    </row>
    <row r="198" spans="4:60" s="5" customFormat="1" hidden="1" outlineLevel="1" x14ac:dyDescent="0.45">
      <c r="D198" s="5" t="s">
        <v>40</v>
      </c>
      <c r="L198" s="150" t="str">
        <f>Format!$E$10</f>
        <v>百万円</v>
      </c>
      <c r="M198" s="16"/>
      <c r="N198" s="33" t="str">
        <f t="shared" ref="N198:AC198" si="1847">IFERROR(IF(N154="","-",N154),"-")</f>
        <v>-</v>
      </c>
      <c r="O198" s="33" t="str">
        <f t="shared" si="1847"/>
        <v>-</v>
      </c>
      <c r="P198" s="33" t="str">
        <f t="shared" si="1847"/>
        <v>-</v>
      </c>
      <c r="Q198" s="33" t="str">
        <f t="shared" si="1847"/>
        <v>-</v>
      </c>
      <c r="R198" s="33" t="str">
        <f t="shared" si="1847"/>
        <v>-</v>
      </c>
      <c r="S198" s="33" t="str">
        <f t="shared" si="1847"/>
        <v>-</v>
      </c>
      <c r="T198" s="33" t="str">
        <f t="shared" si="1847"/>
        <v>-</v>
      </c>
      <c r="U198" s="33" t="str">
        <f t="shared" si="1847"/>
        <v>-</v>
      </c>
      <c r="V198" s="33" t="str">
        <f t="shared" si="1847"/>
        <v>-</v>
      </c>
      <c r="W198" s="33" t="str">
        <f t="shared" si="1847"/>
        <v>-</v>
      </c>
      <c r="X198" s="34">
        <f t="shared" si="1847"/>
        <v>0</v>
      </c>
      <c r="Y198" s="33">
        <f t="shared" si="1847"/>
        <v>0</v>
      </c>
      <c r="Z198" s="33">
        <f t="shared" si="1847"/>
        <v>0</v>
      </c>
      <c r="AA198" s="33">
        <f t="shared" si="1847"/>
        <v>0</v>
      </c>
      <c r="AB198" s="33">
        <f t="shared" si="1847"/>
        <v>0</v>
      </c>
      <c r="AC198" s="34" t="str">
        <f t="shared" si="1847"/>
        <v>-</v>
      </c>
      <c r="AD198" s="33" t="str">
        <f t="shared" ref="AD198:AE198" si="1848">IFERROR(IF(AD154="","-",AD154),"-")</f>
        <v>-</v>
      </c>
      <c r="AE198" s="33" t="str">
        <f t="shared" si="1848"/>
        <v>-</v>
      </c>
      <c r="AF198" s="33"/>
      <c r="AG198" s="34"/>
      <c r="AH198" s="34"/>
      <c r="AI198" s="33"/>
      <c r="AJ198" s="33"/>
      <c r="AK198" s="35">
        <f>T154</f>
        <v>0</v>
      </c>
      <c r="AL198" s="34"/>
      <c r="AM198" s="33"/>
      <c r="AN198" s="33"/>
      <c r="AO198" s="35">
        <f>U154</f>
        <v>0</v>
      </c>
      <c r="AP198" s="34"/>
      <c r="AQ198" s="33"/>
      <c r="AR198" s="33"/>
      <c r="AS198" s="35">
        <f>V154</f>
        <v>0</v>
      </c>
      <c r="AT198" s="34"/>
      <c r="AU198" s="33"/>
      <c r="AV198" s="33"/>
      <c r="AW198" s="35">
        <f>W154</f>
        <v>0</v>
      </c>
      <c r="AX198" s="34"/>
      <c r="AY198" s="33"/>
      <c r="AZ198" s="33"/>
      <c r="BA198" s="33"/>
      <c r="BB198" s="34"/>
      <c r="BC198" s="33"/>
      <c r="BD198" s="33"/>
      <c r="BE198" s="35"/>
      <c r="BF198" s="36"/>
      <c r="BG198" s="36"/>
      <c r="BH198" s="69" t="s">
        <v>112</v>
      </c>
    </row>
    <row r="199" spans="4:60" s="9" customFormat="1" hidden="1" outlineLevel="1" x14ac:dyDescent="0.45">
      <c r="K199" s="9" t="str">
        <f>Format!$E$17</f>
        <v>YoY, %</v>
      </c>
      <c r="L199" s="151" t="s">
        <v>47</v>
      </c>
      <c r="M199" s="8"/>
      <c r="N199" s="37" t="str">
        <f>IFERROR((N198-M198)/M198*100,"-")</f>
        <v>-</v>
      </c>
      <c r="O199" s="37" t="str">
        <f>IFERROR((O198-N198)/N198*100,"-")</f>
        <v>-</v>
      </c>
      <c r="P199" s="37" t="str">
        <f t="shared" ref="P199" si="1849">IFERROR((P198-O198)/O198*100,"-")</f>
        <v>-</v>
      </c>
      <c r="Q199" s="37" t="str">
        <f t="shared" ref="Q199" si="1850">IFERROR((Q198-P198)/P198*100,"-")</f>
        <v>-</v>
      </c>
      <c r="R199" s="37" t="str">
        <f t="shared" ref="R199" si="1851">IFERROR((R198-Q198)/Q198*100,"-")</f>
        <v>-</v>
      </c>
      <c r="S199" s="37" t="str">
        <f t="shared" ref="S199" si="1852">IFERROR((S198-R198)/R198*100,"-")</f>
        <v>-</v>
      </c>
      <c r="T199" s="37" t="str">
        <f t="shared" ref="T199" si="1853">IFERROR((T198-S198)/S198*100,"-")</f>
        <v>-</v>
      </c>
      <c r="U199" s="37" t="str">
        <f t="shared" ref="U199" si="1854">IFERROR((U198-T198)/T198*100,"-")</f>
        <v>-</v>
      </c>
      <c r="V199" s="37" t="str">
        <f t="shared" ref="V199" si="1855">IFERROR((V198-U198)/U198*100,"-")</f>
        <v>-</v>
      </c>
      <c r="W199" s="37" t="str">
        <f t="shared" ref="W199" si="1856">IFERROR((W198-V198)/V198*100,"-")</f>
        <v>-</v>
      </c>
      <c r="X199" s="38" t="str">
        <f t="shared" ref="X199" si="1857">IFERROR((X198-W198)/W198*100,"-")</f>
        <v>-</v>
      </c>
      <c r="Y199" s="37" t="str">
        <f t="shared" ref="Y199" si="1858">IFERROR((Y198-X198)/X198*100,"-")</f>
        <v>-</v>
      </c>
      <c r="Z199" s="37" t="str">
        <f t="shared" ref="Z199" si="1859">IFERROR((Z198-Y198)/Y198*100,"-")</f>
        <v>-</v>
      </c>
      <c r="AA199" s="37" t="str">
        <f t="shared" ref="AA199" si="1860">IFERROR((AA198-Z198)/Z198*100,"-")</f>
        <v>-</v>
      </c>
      <c r="AB199" s="37" t="str">
        <f t="shared" ref="AB199" si="1861">IFERROR((AB198-AA198)/AA198*100,"-")</f>
        <v>-</v>
      </c>
      <c r="AC199" s="38" t="str">
        <f>IFERROR((AC198-W198)/W198*100,"-")</f>
        <v>-</v>
      </c>
      <c r="AD199" s="37" t="str">
        <f t="shared" ref="AD199" si="1862">IFERROR((AD198-X198)/X198*100,"-")</f>
        <v>-</v>
      </c>
      <c r="AE199" s="37" t="str">
        <f t="shared" ref="AE199" si="1863">IFERROR((AE198-Y198)/Y198*100,"-")</f>
        <v>-</v>
      </c>
      <c r="AF199" s="37"/>
      <c r="AG199" s="38"/>
      <c r="AH199" s="38" t="str">
        <f t="shared" ref="AH199" si="1864">IFERROR((AH198-AD198)/AD198*100,"-")</f>
        <v>-</v>
      </c>
      <c r="AI199" s="37" t="str">
        <f t="shared" ref="AI199" si="1865">IFERROR((AI198-AE198)/AE198*100,"-")</f>
        <v>-</v>
      </c>
      <c r="AJ199" s="37" t="str">
        <f t="shared" ref="AJ199" si="1866">IFERROR((AJ198-AF198)/AF198*100,"-")</f>
        <v>-</v>
      </c>
      <c r="AK199" s="39" t="str">
        <f t="shared" ref="AK199" si="1867">IFERROR((AK198-AG198)/AG198*100,"-")</f>
        <v>-</v>
      </c>
      <c r="AL199" s="38" t="str">
        <f t="shared" ref="AL199" si="1868">IFERROR((AL198-AH198)/AH198*100,"-")</f>
        <v>-</v>
      </c>
      <c r="AM199" s="37" t="str">
        <f t="shared" ref="AM199" si="1869">IFERROR((AM198-AI198)/AI198*100,"-")</f>
        <v>-</v>
      </c>
      <c r="AN199" s="37" t="str">
        <f t="shared" ref="AN199" si="1870">IFERROR((AN198-AJ198)/AJ198*100,"-")</f>
        <v>-</v>
      </c>
      <c r="AO199" s="39" t="str">
        <f t="shared" ref="AO199" si="1871">IFERROR((AO198-AK198)/AK198*100,"-")</f>
        <v>-</v>
      </c>
      <c r="AP199" s="38" t="str">
        <f t="shared" ref="AP199" si="1872">IFERROR((AP198-AL198)/AL198*100,"-")</f>
        <v>-</v>
      </c>
      <c r="AQ199" s="37" t="str">
        <f t="shared" ref="AQ199" si="1873">IFERROR((AQ198-AM198)/AM198*100,"-")</f>
        <v>-</v>
      </c>
      <c r="AR199" s="37" t="str">
        <f t="shared" ref="AR199" si="1874">IFERROR((AR198-AN198)/AN198*100,"-")</f>
        <v>-</v>
      </c>
      <c r="AS199" s="39" t="str">
        <f t="shared" ref="AS199" si="1875">IFERROR((AS198-AO198)/AO198*100,"-")</f>
        <v>-</v>
      </c>
      <c r="AT199" s="38" t="str">
        <f t="shared" ref="AT199" si="1876">IFERROR((AT198-AP198)/AP198*100,"-")</f>
        <v>-</v>
      </c>
      <c r="AU199" s="37" t="str">
        <f t="shared" ref="AU199" si="1877">IFERROR((AU198-AQ198)/AQ198*100,"-")</f>
        <v>-</v>
      </c>
      <c r="AV199" s="37" t="str">
        <f t="shared" ref="AV199" si="1878">IFERROR((AV198-AR198)/AR198*100,"-")</f>
        <v>-</v>
      </c>
      <c r="AW199" s="39" t="str">
        <f t="shared" ref="AW199" si="1879">IFERROR((AW198-AS198)/AS198*100,"-")</f>
        <v>-</v>
      </c>
      <c r="AX199" s="38" t="str">
        <f t="shared" ref="AX199" si="1880">IFERROR((AX198-AT198)/AT198*100,"-")</f>
        <v>-</v>
      </c>
      <c r="AY199" s="37" t="str">
        <f t="shared" ref="AY199" si="1881">IFERROR((AY198-AU198)/AU198*100,"-")</f>
        <v>-</v>
      </c>
      <c r="AZ199" s="37" t="str">
        <f t="shared" ref="AZ199" si="1882">IFERROR((AZ198-AV198)/AV198*100,"-")</f>
        <v>-</v>
      </c>
      <c r="BA199" s="39" t="str">
        <f t="shared" ref="BA199" si="1883">IFERROR((BA198-AW198)/AW198*100,"-")</f>
        <v>-</v>
      </c>
      <c r="BB199" s="38" t="str">
        <f t="shared" ref="BB199" si="1884">IFERROR((BB198-AX198)/AX198*100,"-")</f>
        <v>-</v>
      </c>
      <c r="BC199" s="37" t="str">
        <f t="shared" ref="BC199" si="1885">IFERROR((BC198-AY198)/AY198*100,"-")</f>
        <v>-</v>
      </c>
      <c r="BD199" s="37" t="str">
        <f t="shared" ref="BD199" si="1886">IFERROR((BD198-AZ198)/AZ198*100,"-")</f>
        <v>-</v>
      </c>
      <c r="BE199" s="39" t="str">
        <f t="shared" ref="BE199" si="1887">IFERROR((BE198-BA198)/BA198*100,"-")</f>
        <v>-</v>
      </c>
      <c r="BF199" s="40"/>
      <c r="BG199" s="40"/>
      <c r="BH199" s="110" t="s">
        <v>112</v>
      </c>
    </row>
    <row r="200" spans="4:60" s="9" customFormat="1" hidden="1" outlineLevel="1" x14ac:dyDescent="0.45">
      <c r="K200" s="9" t="str">
        <f>Format!$E$18</f>
        <v>% of sales</v>
      </c>
      <c r="L200" s="151" t="s">
        <v>47</v>
      </c>
      <c r="M200" s="8"/>
      <c r="N200" s="37" t="str">
        <f t="shared" ref="N200:AC200" si="1888">IFERROR(IF(N198="","-",N198/N$175*100),"-")</f>
        <v>-</v>
      </c>
      <c r="O200" s="37" t="str">
        <f t="shared" si="1888"/>
        <v>-</v>
      </c>
      <c r="P200" s="37" t="str">
        <f t="shared" si="1888"/>
        <v>-</v>
      </c>
      <c r="Q200" s="37" t="str">
        <f t="shared" si="1888"/>
        <v>-</v>
      </c>
      <c r="R200" s="37" t="str">
        <f t="shared" si="1888"/>
        <v>-</v>
      </c>
      <c r="S200" s="37" t="str">
        <f t="shared" si="1888"/>
        <v>-</v>
      </c>
      <c r="T200" s="37" t="str">
        <f t="shared" si="1888"/>
        <v>-</v>
      </c>
      <c r="U200" s="37" t="str">
        <f t="shared" si="1888"/>
        <v>-</v>
      </c>
      <c r="V200" s="37" t="str">
        <f t="shared" si="1888"/>
        <v>-</v>
      </c>
      <c r="W200" s="37" t="str">
        <f t="shared" si="1888"/>
        <v>-</v>
      </c>
      <c r="X200" s="38" t="str">
        <f t="shared" si="1888"/>
        <v>-</v>
      </c>
      <c r="Y200" s="37" t="str">
        <f t="shared" si="1888"/>
        <v>-</v>
      </c>
      <c r="Z200" s="37" t="str">
        <f t="shared" si="1888"/>
        <v>-</v>
      </c>
      <c r="AA200" s="37" t="str">
        <f t="shared" si="1888"/>
        <v>-</v>
      </c>
      <c r="AB200" s="37" t="str">
        <f t="shared" si="1888"/>
        <v>-</v>
      </c>
      <c r="AC200" s="38" t="str">
        <f t="shared" si="1888"/>
        <v>-</v>
      </c>
      <c r="AD200" s="37" t="str">
        <f t="shared" ref="AD200:AE200" si="1889">IFERROR(IF(AD198="","-",AD198/AD$175*100),"-")</f>
        <v>-</v>
      </c>
      <c r="AE200" s="37" t="str">
        <f t="shared" si="1889"/>
        <v>-</v>
      </c>
      <c r="AF200" s="37"/>
      <c r="AG200" s="38"/>
      <c r="AH200" s="38" t="str">
        <f t="shared" ref="AH200:AK200" si="1890">IFERROR(IF(AH198="","-",AH198/AH$175*100),"-")</f>
        <v>-</v>
      </c>
      <c r="AI200" s="37" t="str">
        <f t="shared" si="1890"/>
        <v>-</v>
      </c>
      <c r="AJ200" s="37" t="str">
        <f t="shared" si="1890"/>
        <v>-</v>
      </c>
      <c r="AK200" s="39" t="str">
        <f t="shared" si="1890"/>
        <v>-</v>
      </c>
      <c r="AL200" s="38" t="str">
        <f t="shared" ref="AL200:AO200" si="1891">IFERROR(IF(AL198="","-",AL198/AL$175*100),"-")</f>
        <v>-</v>
      </c>
      <c r="AM200" s="37" t="str">
        <f t="shared" si="1891"/>
        <v>-</v>
      </c>
      <c r="AN200" s="37" t="str">
        <f t="shared" si="1891"/>
        <v>-</v>
      </c>
      <c r="AO200" s="39" t="str">
        <f t="shared" si="1891"/>
        <v>-</v>
      </c>
      <c r="AP200" s="38" t="str">
        <f t="shared" ref="AP200:BE200" si="1892">IFERROR(IF(AP198="","-",AP198/AP$175*100),"-")</f>
        <v>-</v>
      </c>
      <c r="AQ200" s="37" t="str">
        <f t="shared" si="1892"/>
        <v>-</v>
      </c>
      <c r="AR200" s="37" t="str">
        <f t="shared" si="1892"/>
        <v>-</v>
      </c>
      <c r="AS200" s="39" t="str">
        <f t="shared" si="1892"/>
        <v>-</v>
      </c>
      <c r="AT200" s="38" t="str">
        <f t="shared" si="1892"/>
        <v>-</v>
      </c>
      <c r="AU200" s="37" t="str">
        <f t="shared" si="1892"/>
        <v>-</v>
      </c>
      <c r="AV200" s="37" t="str">
        <f t="shared" si="1892"/>
        <v>-</v>
      </c>
      <c r="AW200" s="39" t="str">
        <f t="shared" si="1892"/>
        <v>-</v>
      </c>
      <c r="AX200" s="38" t="str">
        <f t="shared" si="1892"/>
        <v>-</v>
      </c>
      <c r="AY200" s="37" t="str">
        <f t="shared" si="1892"/>
        <v>-</v>
      </c>
      <c r="AZ200" s="37" t="str">
        <f t="shared" si="1892"/>
        <v>-</v>
      </c>
      <c r="BA200" s="39" t="str">
        <f t="shared" si="1892"/>
        <v>-</v>
      </c>
      <c r="BB200" s="38" t="str">
        <f t="shared" si="1892"/>
        <v>-</v>
      </c>
      <c r="BC200" s="37" t="str">
        <f t="shared" si="1892"/>
        <v>-</v>
      </c>
      <c r="BD200" s="37" t="str">
        <f t="shared" si="1892"/>
        <v>-</v>
      </c>
      <c r="BE200" s="39" t="str">
        <f t="shared" si="1892"/>
        <v>-</v>
      </c>
      <c r="BF200" s="40"/>
      <c r="BG200" s="40"/>
      <c r="BH200" s="110" t="s">
        <v>112</v>
      </c>
    </row>
    <row r="201" spans="4:60" hidden="1" outlineLevel="1" x14ac:dyDescent="0.45">
      <c r="E201" s="1" t="s">
        <v>41</v>
      </c>
      <c r="L201" s="148" t="str">
        <f>Format!$E$10</f>
        <v>百万円</v>
      </c>
      <c r="N201" s="24" t="str">
        <f t="shared" ref="N201:AC201" si="1893">IFERROR(IF(N157="","-",N157),"-")</f>
        <v>-</v>
      </c>
      <c r="O201" s="24" t="str">
        <f t="shared" si="1893"/>
        <v>-</v>
      </c>
      <c r="P201" s="24" t="str">
        <f t="shared" si="1893"/>
        <v>-</v>
      </c>
      <c r="Q201" s="24" t="str">
        <f t="shared" si="1893"/>
        <v>-</v>
      </c>
      <c r="R201" s="24" t="str">
        <f t="shared" si="1893"/>
        <v>-</v>
      </c>
      <c r="S201" s="24" t="str">
        <f t="shared" si="1893"/>
        <v>-</v>
      </c>
      <c r="T201" s="24" t="str">
        <f t="shared" si="1893"/>
        <v>-</v>
      </c>
      <c r="U201" s="24" t="str">
        <f t="shared" si="1893"/>
        <v>-</v>
      </c>
      <c r="V201" s="24" t="str">
        <f t="shared" si="1893"/>
        <v>-</v>
      </c>
      <c r="W201" s="24" t="str">
        <f t="shared" si="1893"/>
        <v>-</v>
      </c>
      <c r="X201" s="61">
        <f t="shared" si="1893"/>
        <v>0</v>
      </c>
      <c r="Y201" s="62">
        <f t="shared" si="1893"/>
        <v>0</v>
      </c>
      <c r="Z201" s="62">
        <f t="shared" si="1893"/>
        <v>0</v>
      </c>
      <c r="AA201" s="62">
        <f t="shared" si="1893"/>
        <v>0</v>
      </c>
      <c r="AB201" s="62">
        <f t="shared" si="1893"/>
        <v>0</v>
      </c>
      <c r="AC201" s="61" t="str">
        <f t="shared" si="1893"/>
        <v>-</v>
      </c>
      <c r="AD201" s="24" t="str">
        <f t="shared" ref="AD201:AE201" si="1894">IFERROR(IF(AD157="","-",AD157),"-")</f>
        <v>-</v>
      </c>
      <c r="AE201" s="24" t="str">
        <f t="shared" si="1894"/>
        <v>-</v>
      </c>
      <c r="AK201" s="26">
        <f>T157</f>
        <v>0</v>
      </c>
      <c r="AO201" s="26">
        <f>U157</f>
        <v>0</v>
      </c>
      <c r="AS201" s="26">
        <f>V157</f>
        <v>0</v>
      </c>
      <c r="AW201" s="26">
        <f>W157</f>
        <v>0</v>
      </c>
      <c r="BH201" s="67" t="s">
        <v>112</v>
      </c>
    </row>
    <row r="202" spans="4:60" hidden="1" outlineLevel="1" x14ac:dyDescent="0.45">
      <c r="E202" s="1" t="s">
        <v>42</v>
      </c>
      <c r="L202" s="148" t="str">
        <f>Format!$E$10</f>
        <v>百万円</v>
      </c>
      <c r="N202" s="24" t="str">
        <f t="shared" ref="N202:AC202" si="1895">IFERROR(IF(N158="","-",N158),"-")</f>
        <v>-</v>
      </c>
      <c r="O202" s="24" t="str">
        <f t="shared" si="1895"/>
        <v>-</v>
      </c>
      <c r="P202" s="24" t="str">
        <f t="shared" si="1895"/>
        <v>-</v>
      </c>
      <c r="Q202" s="24" t="str">
        <f t="shared" si="1895"/>
        <v>-</v>
      </c>
      <c r="R202" s="24" t="str">
        <f t="shared" si="1895"/>
        <v>-</v>
      </c>
      <c r="S202" s="24" t="str">
        <f t="shared" si="1895"/>
        <v>-</v>
      </c>
      <c r="T202" s="24" t="str">
        <f t="shared" si="1895"/>
        <v>-</v>
      </c>
      <c r="U202" s="24" t="str">
        <f t="shared" si="1895"/>
        <v>-</v>
      </c>
      <c r="V202" s="24" t="str">
        <f t="shared" si="1895"/>
        <v>-</v>
      </c>
      <c r="W202" s="24" t="str">
        <f t="shared" si="1895"/>
        <v>-</v>
      </c>
      <c r="X202" s="61">
        <f t="shared" si="1895"/>
        <v>0</v>
      </c>
      <c r="Y202" s="62">
        <f t="shared" si="1895"/>
        <v>0</v>
      </c>
      <c r="Z202" s="62">
        <f t="shared" si="1895"/>
        <v>0</v>
      </c>
      <c r="AA202" s="62">
        <f t="shared" si="1895"/>
        <v>0</v>
      </c>
      <c r="AB202" s="62">
        <f t="shared" si="1895"/>
        <v>0</v>
      </c>
      <c r="AC202" s="61" t="str">
        <f t="shared" si="1895"/>
        <v>-</v>
      </c>
      <c r="AD202" s="24" t="str">
        <f t="shared" ref="AD202:AE202" si="1896">IFERROR(IF(AD158="","-",AD158),"-")</f>
        <v>-</v>
      </c>
      <c r="AE202" s="24" t="str">
        <f t="shared" si="1896"/>
        <v>-</v>
      </c>
      <c r="AK202" s="26">
        <f>T158</f>
        <v>0</v>
      </c>
      <c r="AO202" s="26">
        <f>U158</f>
        <v>0</v>
      </c>
      <c r="AS202" s="26">
        <f>V158</f>
        <v>0</v>
      </c>
      <c r="AW202" s="26">
        <f>W158</f>
        <v>0</v>
      </c>
      <c r="BH202" s="67" t="s">
        <v>112</v>
      </c>
    </row>
    <row r="203" spans="4:60" s="5" customFormat="1" hidden="1" outlineLevel="1" x14ac:dyDescent="0.45">
      <c r="D203" s="5" t="s">
        <v>92</v>
      </c>
      <c r="L203" s="150" t="str">
        <f>Format!$E$10</f>
        <v>百万円</v>
      </c>
      <c r="M203" s="16"/>
      <c r="N203" s="33" t="str">
        <f t="shared" ref="N203:AC203" si="1897">IFERROR(IF(N159="","-",N159),"-")</f>
        <v>-</v>
      </c>
      <c r="O203" s="33" t="str">
        <f t="shared" si="1897"/>
        <v>-</v>
      </c>
      <c r="P203" s="33" t="str">
        <f t="shared" si="1897"/>
        <v>-</v>
      </c>
      <c r="Q203" s="33" t="str">
        <f t="shared" si="1897"/>
        <v>-</v>
      </c>
      <c r="R203" s="33" t="str">
        <f t="shared" si="1897"/>
        <v>-</v>
      </c>
      <c r="S203" s="33" t="str">
        <f t="shared" si="1897"/>
        <v>-</v>
      </c>
      <c r="T203" s="33" t="str">
        <f t="shared" si="1897"/>
        <v>-</v>
      </c>
      <c r="U203" s="33" t="str">
        <f t="shared" si="1897"/>
        <v>-</v>
      </c>
      <c r="V203" s="33" t="str">
        <f t="shared" si="1897"/>
        <v>-</v>
      </c>
      <c r="W203" s="33" t="str">
        <f t="shared" si="1897"/>
        <v>-</v>
      </c>
      <c r="X203" s="34">
        <f t="shared" si="1897"/>
        <v>0</v>
      </c>
      <c r="Y203" s="33">
        <f t="shared" si="1897"/>
        <v>0</v>
      </c>
      <c r="Z203" s="33">
        <f t="shared" si="1897"/>
        <v>0</v>
      </c>
      <c r="AA203" s="33">
        <f t="shared" si="1897"/>
        <v>0</v>
      </c>
      <c r="AB203" s="33">
        <f t="shared" si="1897"/>
        <v>0</v>
      </c>
      <c r="AC203" s="34" t="str">
        <f t="shared" si="1897"/>
        <v>-</v>
      </c>
      <c r="AD203" s="33" t="str">
        <f t="shared" ref="AD203:AE203" si="1898">IFERROR(IF(AD159="","-",AD159),"-")</f>
        <v>-</v>
      </c>
      <c r="AE203" s="33" t="str">
        <f t="shared" si="1898"/>
        <v>-</v>
      </c>
      <c r="AF203" s="33"/>
      <c r="AG203" s="34"/>
      <c r="AH203" s="34"/>
      <c r="AI203" s="33"/>
      <c r="AJ203" s="33"/>
      <c r="AK203" s="35">
        <f>T159</f>
        <v>0</v>
      </c>
      <c r="AL203" s="34"/>
      <c r="AM203" s="33"/>
      <c r="AN203" s="33"/>
      <c r="AO203" s="35">
        <f>U159</f>
        <v>0</v>
      </c>
      <c r="AP203" s="34"/>
      <c r="AQ203" s="33"/>
      <c r="AR203" s="33"/>
      <c r="AS203" s="35">
        <f>V159</f>
        <v>0</v>
      </c>
      <c r="AT203" s="34"/>
      <c r="AU203" s="33"/>
      <c r="AV203" s="33"/>
      <c r="AW203" s="35">
        <f>W159</f>
        <v>0</v>
      </c>
      <c r="AX203" s="34"/>
      <c r="AY203" s="33"/>
      <c r="AZ203" s="33"/>
      <c r="BA203" s="33"/>
      <c r="BB203" s="34"/>
      <c r="BC203" s="33"/>
      <c r="BD203" s="33"/>
      <c r="BE203" s="35"/>
      <c r="BF203" s="36"/>
      <c r="BG203" s="36"/>
      <c r="BH203" s="69" t="s">
        <v>112</v>
      </c>
    </row>
    <row r="204" spans="4:60" s="9" customFormat="1" hidden="1" outlineLevel="1" x14ac:dyDescent="0.45">
      <c r="K204" s="9" t="str">
        <f>Format!$E$17</f>
        <v>YoY, %</v>
      </c>
      <c r="L204" s="151" t="s">
        <v>47</v>
      </c>
      <c r="M204" s="8"/>
      <c r="N204" s="37" t="str">
        <f>IFERROR((N203-M203)/M203*100,"-")</f>
        <v>-</v>
      </c>
      <c r="O204" s="37" t="str">
        <f>IFERROR((O203-N203)/N203*100,"-")</f>
        <v>-</v>
      </c>
      <c r="P204" s="37" t="str">
        <f t="shared" ref="P204" si="1899">IFERROR((P203-O203)/O203*100,"-")</f>
        <v>-</v>
      </c>
      <c r="Q204" s="37" t="str">
        <f t="shared" ref="Q204" si="1900">IFERROR((Q203-P203)/P203*100,"-")</f>
        <v>-</v>
      </c>
      <c r="R204" s="37" t="str">
        <f t="shared" ref="R204" si="1901">IFERROR((R203-Q203)/Q203*100,"-")</f>
        <v>-</v>
      </c>
      <c r="S204" s="37" t="str">
        <f t="shared" ref="S204" si="1902">IFERROR((S203-R203)/R203*100,"-")</f>
        <v>-</v>
      </c>
      <c r="T204" s="37" t="str">
        <f t="shared" ref="T204" si="1903">IFERROR((T203-S203)/S203*100,"-")</f>
        <v>-</v>
      </c>
      <c r="U204" s="37" t="str">
        <f t="shared" ref="U204" si="1904">IFERROR((U203-T203)/T203*100,"-")</f>
        <v>-</v>
      </c>
      <c r="V204" s="37" t="str">
        <f t="shared" ref="V204" si="1905">IFERROR((V203-U203)/U203*100,"-")</f>
        <v>-</v>
      </c>
      <c r="W204" s="37" t="str">
        <f t="shared" ref="W204" si="1906">IFERROR((W203-V203)/V203*100,"-")</f>
        <v>-</v>
      </c>
      <c r="X204" s="38" t="str">
        <f t="shared" ref="X204" si="1907">IFERROR((X203-W203)/W203*100,"-")</f>
        <v>-</v>
      </c>
      <c r="Y204" s="37" t="str">
        <f t="shared" ref="Y204" si="1908">IFERROR((Y203-X203)/X203*100,"-")</f>
        <v>-</v>
      </c>
      <c r="Z204" s="37" t="str">
        <f t="shared" ref="Z204" si="1909">IFERROR((Z203-Y203)/Y203*100,"-")</f>
        <v>-</v>
      </c>
      <c r="AA204" s="37" t="str">
        <f t="shared" ref="AA204" si="1910">IFERROR((AA203-Z203)/Z203*100,"-")</f>
        <v>-</v>
      </c>
      <c r="AB204" s="37" t="str">
        <f t="shared" ref="AB204" si="1911">IFERROR((AB203-AA203)/AA203*100,"-")</f>
        <v>-</v>
      </c>
      <c r="AC204" s="38" t="str">
        <f>IFERROR((AC203-W203)/W203*100,"-")</f>
        <v>-</v>
      </c>
      <c r="AD204" s="37" t="str">
        <f t="shared" ref="AD204" si="1912">IFERROR((AD203-X203)/X203*100,"-")</f>
        <v>-</v>
      </c>
      <c r="AE204" s="37" t="str">
        <f t="shared" ref="AE204" si="1913">IFERROR((AE203-Y203)/Y203*100,"-")</f>
        <v>-</v>
      </c>
      <c r="AF204" s="37"/>
      <c r="AG204" s="38"/>
      <c r="AH204" s="38" t="str">
        <f t="shared" ref="AH204" si="1914">IFERROR((AH203-AD203)/AD203*100,"-")</f>
        <v>-</v>
      </c>
      <c r="AI204" s="37" t="str">
        <f t="shared" ref="AI204" si="1915">IFERROR((AI203-AE203)/AE203*100,"-")</f>
        <v>-</v>
      </c>
      <c r="AJ204" s="37" t="str">
        <f t="shared" ref="AJ204" si="1916">IFERROR((AJ203-AF203)/AF203*100,"-")</f>
        <v>-</v>
      </c>
      <c r="AK204" s="39" t="str">
        <f t="shared" ref="AK204" si="1917">IFERROR((AK203-AG203)/AG203*100,"-")</f>
        <v>-</v>
      </c>
      <c r="AL204" s="38" t="str">
        <f t="shared" ref="AL204" si="1918">IFERROR((AL203-AH203)/AH203*100,"-")</f>
        <v>-</v>
      </c>
      <c r="AM204" s="37" t="str">
        <f t="shared" ref="AM204" si="1919">IFERROR((AM203-AI203)/AI203*100,"-")</f>
        <v>-</v>
      </c>
      <c r="AN204" s="37" t="str">
        <f t="shared" ref="AN204" si="1920">IFERROR((AN203-AJ203)/AJ203*100,"-")</f>
        <v>-</v>
      </c>
      <c r="AO204" s="39" t="str">
        <f t="shared" ref="AO204" si="1921">IFERROR((AO203-AK203)/AK203*100,"-")</f>
        <v>-</v>
      </c>
      <c r="AP204" s="38" t="str">
        <f t="shared" ref="AP204" si="1922">IFERROR((AP203-AL203)/AL203*100,"-")</f>
        <v>-</v>
      </c>
      <c r="AQ204" s="37" t="str">
        <f t="shared" ref="AQ204" si="1923">IFERROR((AQ203-AM203)/AM203*100,"-")</f>
        <v>-</v>
      </c>
      <c r="AR204" s="37" t="str">
        <f t="shared" ref="AR204" si="1924">IFERROR((AR203-AN203)/AN203*100,"-")</f>
        <v>-</v>
      </c>
      <c r="AS204" s="39" t="str">
        <f t="shared" ref="AS204" si="1925">IFERROR((AS203-AO203)/AO203*100,"-")</f>
        <v>-</v>
      </c>
      <c r="AT204" s="38" t="str">
        <f t="shared" ref="AT204" si="1926">IFERROR((AT203-AP203)/AP203*100,"-")</f>
        <v>-</v>
      </c>
      <c r="AU204" s="37" t="str">
        <f t="shared" ref="AU204" si="1927">IFERROR((AU203-AQ203)/AQ203*100,"-")</f>
        <v>-</v>
      </c>
      <c r="AV204" s="37" t="str">
        <f t="shared" ref="AV204" si="1928">IFERROR((AV203-AR203)/AR203*100,"-")</f>
        <v>-</v>
      </c>
      <c r="AW204" s="39" t="str">
        <f t="shared" ref="AW204" si="1929">IFERROR((AW203-AS203)/AS203*100,"-")</f>
        <v>-</v>
      </c>
      <c r="AX204" s="38" t="str">
        <f t="shared" ref="AX204" si="1930">IFERROR((AX203-AT203)/AT203*100,"-")</f>
        <v>-</v>
      </c>
      <c r="AY204" s="37" t="str">
        <f t="shared" ref="AY204" si="1931">IFERROR((AY203-AU203)/AU203*100,"-")</f>
        <v>-</v>
      </c>
      <c r="AZ204" s="37" t="str">
        <f t="shared" ref="AZ204" si="1932">IFERROR((AZ203-AV203)/AV203*100,"-")</f>
        <v>-</v>
      </c>
      <c r="BA204" s="39" t="str">
        <f t="shared" ref="BA204" si="1933">IFERROR((BA203-AW203)/AW203*100,"-")</f>
        <v>-</v>
      </c>
      <c r="BB204" s="38" t="str">
        <f t="shared" ref="BB204" si="1934">IFERROR((BB203-AX203)/AX203*100,"-")</f>
        <v>-</v>
      </c>
      <c r="BC204" s="37" t="str">
        <f t="shared" ref="BC204" si="1935">IFERROR((BC203-AY203)/AY203*100,"-")</f>
        <v>-</v>
      </c>
      <c r="BD204" s="37" t="str">
        <f t="shared" ref="BD204" si="1936">IFERROR((BD203-AZ203)/AZ203*100,"-")</f>
        <v>-</v>
      </c>
      <c r="BE204" s="39" t="str">
        <f t="shared" ref="BE204" si="1937">IFERROR((BE203-BA203)/BA203*100,"-")</f>
        <v>-</v>
      </c>
      <c r="BF204" s="40"/>
      <c r="BG204" s="40"/>
      <c r="BH204" s="110" t="s">
        <v>112</v>
      </c>
    </row>
    <row r="205" spans="4:60" s="9" customFormat="1" hidden="1" outlineLevel="1" x14ac:dyDescent="0.45">
      <c r="K205" s="9" t="str">
        <f>Format!$E$18</f>
        <v>% of sales</v>
      </c>
      <c r="L205" s="151" t="s">
        <v>47</v>
      </c>
      <c r="M205" s="8"/>
      <c r="N205" s="37" t="str">
        <f t="shared" ref="N205:AE205" si="1938">IFERROR(IF(N203="","-",N203/N$175*100),"-")</f>
        <v>-</v>
      </c>
      <c r="O205" s="37" t="str">
        <f t="shared" si="1938"/>
        <v>-</v>
      </c>
      <c r="P205" s="37" t="str">
        <f t="shared" si="1938"/>
        <v>-</v>
      </c>
      <c r="Q205" s="37" t="str">
        <f t="shared" si="1938"/>
        <v>-</v>
      </c>
      <c r="R205" s="37" t="str">
        <f t="shared" si="1938"/>
        <v>-</v>
      </c>
      <c r="S205" s="37" t="str">
        <f t="shared" si="1938"/>
        <v>-</v>
      </c>
      <c r="T205" s="37" t="str">
        <f t="shared" si="1938"/>
        <v>-</v>
      </c>
      <c r="U205" s="37" t="str">
        <f t="shared" si="1938"/>
        <v>-</v>
      </c>
      <c r="V205" s="37" t="str">
        <f t="shared" si="1938"/>
        <v>-</v>
      </c>
      <c r="W205" s="37" t="str">
        <f t="shared" si="1938"/>
        <v>-</v>
      </c>
      <c r="X205" s="38" t="str">
        <f t="shared" si="1938"/>
        <v>-</v>
      </c>
      <c r="Y205" s="37" t="str">
        <f t="shared" si="1938"/>
        <v>-</v>
      </c>
      <c r="Z205" s="37" t="str">
        <f t="shared" si="1938"/>
        <v>-</v>
      </c>
      <c r="AA205" s="37" t="str">
        <f t="shared" si="1938"/>
        <v>-</v>
      </c>
      <c r="AB205" s="37" t="str">
        <f t="shared" si="1938"/>
        <v>-</v>
      </c>
      <c r="AC205" s="38" t="str">
        <f t="shared" si="1938"/>
        <v>-</v>
      </c>
      <c r="AD205" s="37" t="str">
        <f t="shared" si="1938"/>
        <v>-</v>
      </c>
      <c r="AE205" s="37" t="str">
        <f t="shared" si="1938"/>
        <v>-</v>
      </c>
      <c r="AF205" s="37"/>
      <c r="AG205" s="38"/>
      <c r="AH205" s="38" t="str">
        <f t="shared" ref="AH205:BE205" si="1939">IFERROR(IF(AH203="","-",AH203/AH$175*100),"-")</f>
        <v>-</v>
      </c>
      <c r="AI205" s="37" t="str">
        <f t="shared" si="1939"/>
        <v>-</v>
      </c>
      <c r="AJ205" s="37" t="str">
        <f t="shared" si="1939"/>
        <v>-</v>
      </c>
      <c r="AK205" s="39" t="str">
        <f t="shared" si="1939"/>
        <v>-</v>
      </c>
      <c r="AL205" s="38" t="str">
        <f t="shared" si="1939"/>
        <v>-</v>
      </c>
      <c r="AM205" s="37" t="str">
        <f t="shared" si="1939"/>
        <v>-</v>
      </c>
      <c r="AN205" s="37" t="str">
        <f t="shared" si="1939"/>
        <v>-</v>
      </c>
      <c r="AO205" s="39" t="str">
        <f t="shared" si="1939"/>
        <v>-</v>
      </c>
      <c r="AP205" s="38" t="str">
        <f t="shared" si="1939"/>
        <v>-</v>
      </c>
      <c r="AQ205" s="37" t="str">
        <f t="shared" si="1939"/>
        <v>-</v>
      </c>
      <c r="AR205" s="37" t="str">
        <f t="shared" si="1939"/>
        <v>-</v>
      </c>
      <c r="AS205" s="39" t="str">
        <f t="shared" si="1939"/>
        <v>-</v>
      </c>
      <c r="AT205" s="38" t="str">
        <f t="shared" si="1939"/>
        <v>-</v>
      </c>
      <c r="AU205" s="37" t="str">
        <f t="shared" si="1939"/>
        <v>-</v>
      </c>
      <c r="AV205" s="37" t="str">
        <f t="shared" si="1939"/>
        <v>-</v>
      </c>
      <c r="AW205" s="39" t="str">
        <f t="shared" si="1939"/>
        <v>-</v>
      </c>
      <c r="AX205" s="38" t="str">
        <f t="shared" si="1939"/>
        <v>-</v>
      </c>
      <c r="AY205" s="37" t="str">
        <f t="shared" si="1939"/>
        <v>-</v>
      </c>
      <c r="AZ205" s="37" t="str">
        <f t="shared" si="1939"/>
        <v>-</v>
      </c>
      <c r="BA205" s="39" t="str">
        <f t="shared" si="1939"/>
        <v>-</v>
      </c>
      <c r="BB205" s="38" t="str">
        <f t="shared" si="1939"/>
        <v>-</v>
      </c>
      <c r="BC205" s="37" t="str">
        <f t="shared" si="1939"/>
        <v>-</v>
      </c>
      <c r="BD205" s="37" t="str">
        <f t="shared" si="1939"/>
        <v>-</v>
      </c>
      <c r="BE205" s="39" t="str">
        <f t="shared" si="1939"/>
        <v>-</v>
      </c>
      <c r="BF205" s="40"/>
      <c r="BG205" s="40"/>
      <c r="BH205" s="110" t="s">
        <v>112</v>
      </c>
    </row>
    <row r="206" spans="4:60" hidden="1" outlineLevel="1" x14ac:dyDescent="0.45">
      <c r="E206" s="1" t="s">
        <v>93</v>
      </c>
      <c r="L206" s="148" t="str">
        <f>Format!$E$10</f>
        <v>百万円</v>
      </c>
      <c r="N206" s="24" t="str">
        <f t="shared" ref="N206:AC206" si="1940">IFERROR(IF(N162="","-",N162),"-")</f>
        <v>-</v>
      </c>
      <c r="O206" s="24" t="str">
        <f t="shared" si="1940"/>
        <v>-</v>
      </c>
      <c r="P206" s="24" t="str">
        <f t="shared" si="1940"/>
        <v>-</v>
      </c>
      <c r="Q206" s="24" t="str">
        <f t="shared" si="1940"/>
        <v>-</v>
      </c>
      <c r="R206" s="24" t="str">
        <f t="shared" si="1940"/>
        <v>-</v>
      </c>
      <c r="S206" s="24" t="str">
        <f t="shared" si="1940"/>
        <v>-</v>
      </c>
      <c r="T206" s="24" t="str">
        <f t="shared" si="1940"/>
        <v>-</v>
      </c>
      <c r="U206" s="24" t="str">
        <f t="shared" si="1940"/>
        <v>-</v>
      </c>
      <c r="V206" s="24" t="str">
        <f t="shared" si="1940"/>
        <v>-</v>
      </c>
      <c r="W206" s="24" t="str">
        <f t="shared" si="1940"/>
        <v>-</v>
      </c>
      <c r="X206" s="25">
        <f t="shared" si="1940"/>
        <v>0</v>
      </c>
      <c r="Y206" s="24">
        <f t="shared" si="1940"/>
        <v>0</v>
      </c>
      <c r="Z206" s="24">
        <f t="shared" si="1940"/>
        <v>0</v>
      </c>
      <c r="AA206" s="24">
        <f t="shared" si="1940"/>
        <v>0</v>
      </c>
      <c r="AB206" s="24">
        <f t="shared" si="1940"/>
        <v>0</v>
      </c>
      <c r="AC206" s="25" t="str">
        <f t="shared" si="1940"/>
        <v>-</v>
      </c>
      <c r="AD206" s="24" t="str">
        <f t="shared" ref="AD206:AE206" si="1941">IFERROR(IF(AD162="","-",AD162),"-")</f>
        <v>-</v>
      </c>
      <c r="AE206" s="24" t="str">
        <f t="shared" si="1941"/>
        <v>-</v>
      </c>
      <c r="AK206" s="26">
        <f>T162</f>
        <v>0</v>
      </c>
      <c r="AO206" s="26">
        <f>U162</f>
        <v>0</v>
      </c>
      <c r="AS206" s="26">
        <f>V162</f>
        <v>0</v>
      </c>
      <c r="AW206" s="26">
        <f>W162</f>
        <v>0</v>
      </c>
      <c r="BH206" s="67" t="s">
        <v>112</v>
      </c>
    </row>
    <row r="207" spans="4:60" hidden="1" outlineLevel="2" x14ac:dyDescent="0.45">
      <c r="F207" s="1" t="s">
        <v>43</v>
      </c>
      <c r="L207" s="148" t="str">
        <f>Format!$E$10</f>
        <v>百万円</v>
      </c>
      <c r="N207" s="24" t="str">
        <f t="shared" ref="N207:AC207" si="1942">IFERROR(IF(N163="","-",N163),"-")</f>
        <v>-</v>
      </c>
      <c r="O207" s="24" t="str">
        <f t="shared" si="1942"/>
        <v>-</v>
      </c>
      <c r="P207" s="24" t="str">
        <f t="shared" si="1942"/>
        <v>-</v>
      </c>
      <c r="Q207" s="24" t="str">
        <f t="shared" si="1942"/>
        <v>-</v>
      </c>
      <c r="R207" s="24" t="str">
        <f t="shared" si="1942"/>
        <v>-</v>
      </c>
      <c r="S207" s="24" t="str">
        <f t="shared" si="1942"/>
        <v>-</v>
      </c>
      <c r="T207" s="24" t="str">
        <f t="shared" si="1942"/>
        <v>-</v>
      </c>
      <c r="U207" s="24" t="str">
        <f t="shared" si="1942"/>
        <v>-</v>
      </c>
      <c r="V207" s="24" t="str">
        <f t="shared" si="1942"/>
        <v>-</v>
      </c>
      <c r="W207" s="24" t="str">
        <f t="shared" si="1942"/>
        <v>-</v>
      </c>
      <c r="X207" s="25">
        <f t="shared" si="1942"/>
        <v>0</v>
      </c>
      <c r="Y207" s="24">
        <f t="shared" si="1942"/>
        <v>0</v>
      </c>
      <c r="Z207" s="24">
        <f t="shared" si="1942"/>
        <v>0</v>
      </c>
      <c r="AA207" s="24">
        <f t="shared" si="1942"/>
        <v>0</v>
      </c>
      <c r="AB207" s="24">
        <f t="shared" si="1942"/>
        <v>0</v>
      </c>
      <c r="AC207" s="25" t="str">
        <f t="shared" si="1942"/>
        <v>-</v>
      </c>
      <c r="AD207" s="24" t="str">
        <f t="shared" ref="AD207:AE207" si="1943">IFERROR(IF(AD163="","-",AD163),"-")</f>
        <v>-</v>
      </c>
      <c r="AE207" s="24" t="str">
        <f t="shared" si="1943"/>
        <v>-</v>
      </c>
      <c r="AK207" s="26">
        <f>T163</f>
        <v>0</v>
      </c>
      <c r="AO207" s="26">
        <f>U163</f>
        <v>0</v>
      </c>
      <c r="AS207" s="26">
        <f>V163</f>
        <v>0</v>
      </c>
      <c r="AW207" s="26">
        <f>W163</f>
        <v>0</v>
      </c>
      <c r="BH207" s="67" t="s">
        <v>112</v>
      </c>
    </row>
    <row r="208" spans="4:60" hidden="1" outlineLevel="2" x14ac:dyDescent="0.45">
      <c r="F208" s="1" t="s">
        <v>44</v>
      </c>
      <c r="L208" s="148" t="str">
        <f>Format!$E$10</f>
        <v>百万円</v>
      </c>
      <c r="N208" s="24" t="str">
        <f t="shared" ref="N208:AC208" si="1944">IFERROR(IF(N164="","-",N164),"-")</f>
        <v>-</v>
      </c>
      <c r="O208" s="24" t="str">
        <f t="shared" si="1944"/>
        <v>-</v>
      </c>
      <c r="P208" s="24" t="str">
        <f t="shared" si="1944"/>
        <v>-</v>
      </c>
      <c r="Q208" s="24" t="str">
        <f t="shared" si="1944"/>
        <v>-</v>
      </c>
      <c r="R208" s="24" t="str">
        <f t="shared" si="1944"/>
        <v>-</v>
      </c>
      <c r="S208" s="24" t="str">
        <f t="shared" si="1944"/>
        <v>-</v>
      </c>
      <c r="T208" s="24" t="str">
        <f t="shared" si="1944"/>
        <v>-</v>
      </c>
      <c r="U208" s="24" t="str">
        <f t="shared" si="1944"/>
        <v>-</v>
      </c>
      <c r="V208" s="24" t="str">
        <f t="shared" si="1944"/>
        <v>-</v>
      </c>
      <c r="W208" s="24" t="str">
        <f t="shared" si="1944"/>
        <v>-</v>
      </c>
      <c r="X208" s="25">
        <f t="shared" si="1944"/>
        <v>0</v>
      </c>
      <c r="Y208" s="24">
        <f t="shared" si="1944"/>
        <v>0</v>
      </c>
      <c r="Z208" s="24">
        <f t="shared" si="1944"/>
        <v>0</v>
      </c>
      <c r="AA208" s="24">
        <f t="shared" si="1944"/>
        <v>0</v>
      </c>
      <c r="AB208" s="24">
        <f t="shared" si="1944"/>
        <v>0</v>
      </c>
      <c r="AC208" s="25" t="str">
        <f t="shared" si="1944"/>
        <v>-</v>
      </c>
      <c r="AD208" s="24" t="str">
        <f t="shared" ref="AD208:AE208" si="1945">IFERROR(IF(AD164="","-",AD164),"-")</f>
        <v>-</v>
      </c>
      <c r="AE208" s="24" t="str">
        <f t="shared" si="1945"/>
        <v>-</v>
      </c>
      <c r="AK208" s="26">
        <f>T164</f>
        <v>0</v>
      </c>
      <c r="AO208" s="26">
        <f>U164</f>
        <v>0</v>
      </c>
      <c r="AS208" s="26">
        <f>V164</f>
        <v>0</v>
      </c>
      <c r="AW208" s="26">
        <f>W164</f>
        <v>0</v>
      </c>
      <c r="BH208" s="67" t="s">
        <v>112</v>
      </c>
    </row>
    <row r="209" spans="1:60" s="9" customFormat="1" hidden="1" outlineLevel="1" x14ac:dyDescent="0.45">
      <c r="E209" s="9" t="s">
        <v>45</v>
      </c>
      <c r="L209" s="151" t="s">
        <v>47</v>
      </c>
      <c r="M209" s="8"/>
      <c r="N209" s="37" t="str">
        <f>IFERROR(IF(N203&lt;0,"-",N206/N203*100),"-")</f>
        <v>-</v>
      </c>
      <c r="O209" s="37" t="str">
        <f t="shared" ref="O209:W209" si="1946">IFERROR(IF(O203&lt;0,"-",O206/O203*100),"-")</f>
        <v>-</v>
      </c>
      <c r="P209" s="37" t="str">
        <f t="shared" si="1946"/>
        <v>-</v>
      </c>
      <c r="Q209" s="37" t="str">
        <f t="shared" si="1946"/>
        <v>-</v>
      </c>
      <c r="R209" s="37" t="str">
        <f t="shared" si="1946"/>
        <v>-</v>
      </c>
      <c r="S209" s="37" t="str">
        <f t="shared" si="1946"/>
        <v>-</v>
      </c>
      <c r="T209" s="37" t="str">
        <f t="shared" si="1946"/>
        <v>-</v>
      </c>
      <c r="U209" s="37" t="str">
        <f t="shared" si="1946"/>
        <v>-</v>
      </c>
      <c r="V209" s="37" t="str">
        <f t="shared" si="1946"/>
        <v>-</v>
      </c>
      <c r="W209" s="37" t="str">
        <f t="shared" si="1946"/>
        <v>-</v>
      </c>
      <c r="X209" s="38" t="str">
        <f>IFERROR(IF(X165="","-",X165),"-")</f>
        <v>-</v>
      </c>
      <c r="Y209" s="37" t="str">
        <f t="shared" ref="Y209:AB209" si="1947">IFERROR(IF(Y165="","-",Y165),"-")</f>
        <v>-</v>
      </c>
      <c r="Z209" s="37" t="str">
        <f t="shared" si="1947"/>
        <v>-</v>
      </c>
      <c r="AA209" s="37" t="str">
        <f t="shared" si="1947"/>
        <v>-</v>
      </c>
      <c r="AB209" s="37" t="str">
        <f t="shared" si="1947"/>
        <v>-</v>
      </c>
      <c r="AC209" s="38" t="str">
        <f>IFERROR(IF(AC203&lt;0,"-",AC206/AC203*100),"-")</f>
        <v>-</v>
      </c>
      <c r="AD209" s="37" t="str">
        <f t="shared" ref="AD209:AE209" si="1948">IFERROR(IF(AD203&lt;0,"-",AD206/AD203*100),"-")</f>
        <v>-</v>
      </c>
      <c r="AE209" s="37" t="str">
        <f t="shared" si="1948"/>
        <v>-</v>
      </c>
      <c r="AF209" s="37"/>
      <c r="AG209" s="38"/>
      <c r="AH209" s="38" t="str">
        <f t="shared" ref="AH209:AK209" si="1949">IFERROR(IF(AH203&lt;0,"-",AH206/AH203*100),"-")</f>
        <v>-</v>
      </c>
      <c r="AI209" s="37" t="str">
        <f t="shared" si="1949"/>
        <v>-</v>
      </c>
      <c r="AJ209" s="37" t="str">
        <f t="shared" si="1949"/>
        <v>-</v>
      </c>
      <c r="AK209" s="39" t="str">
        <f t="shared" si="1949"/>
        <v>-</v>
      </c>
      <c r="AL209" s="38" t="str">
        <f t="shared" ref="AL209:AO209" si="1950">IFERROR(IF(AL203&lt;0,"-",AL206/AL203*100),"-")</f>
        <v>-</v>
      </c>
      <c r="AM209" s="37" t="str">
        <f t="shared" si="1950"/>
        <v>-</v>
      </c>
      <c r="AN209" s="37" t="str">
        <f t="shared" si="1950"/>
        <v>-</v>
      </c>
      <c r="AO209" s="39" t="str">
        <f t="shared" si="1950"/>
        <v>-</v>
      </c>
      <c r="AP209" s="38" t="str">
        <f t="shared" ref="AP209:BE209" si="1951">IFERROR(IF(AP203&lt;0,"-",AP206/AP203*100),"-")</f>
        <v>-</v>
      </c>
      <c r="AQ209" s="37" t="str">
        <f t="shared" si="1951"/>
        <v>-</v>
      </c>
      <c r="AR209" s="37" t="str">
        <f t="shared" si="1951"/>
        <v>-</v>
      </c>
      <c r="AS209" s="39" t="str">
        <f t="shared" si="1951"/>
        <v>-</v>
      </c>
      <c r="AT209" s="38" t="str">
        <f t="shared" si="1951"/>
        <v>-</v>
      </c>
      <c r="AU209" s="37" t="str">
        <f t="shared" si="1951"/>
        <v>-</v>
      </c>
      <c r="AV209" s="37" t="str">
        <f t="shared" si="1951"/>
        <v>-</v>
      </c>
      <c r="AW209" s="39" t="str">
        <f t="shared" si="1951"/>
        <v>-</v>
      </c>
      <c r="AX209" s="38" t="str">
        <f t="shared" si="1951"/>
        <v>-</v>
      </c>
      <c r="AY209" s="37" t="str">
        <f t="shared" si="1951"/>
        <v>-</v>
      </c>
      <c r="AZ209" s="37" t="str">
        <f t="shared" si="1951"/>
        <v>-</v>
      </c>
      <c r="BA209" s="39" t="str">
        <f t="shared" si="1951"/>
        <v>-</v>
      </c>
      <c r="BB209" s="38" t="str">
        <f t="shared" si="1951"/>
        <v>-</v>
      </c>
      <c r="BC209" s="37" t="str">
        <f t="shared" si="1951"/>
        <v>-</v>
      </c>
      <c r="BD209" s="37" t="str">
        <f t="shared" si="1951"/>
        <v>-</v>
      </c>
      <c r="BE209" s="39" t="str">
        <f t="shared" si="1951"/>
        <v>-</v>
      </c>
      <c r="BF209" s="40"/>
      <c r="BG209" s="40"/>
      <c r="BH209" s="110" t="s">
        <v>112</v>
      </c>
    </row>
    <row r="210" spans="1:60" s="5" customFormat="1" hidden="1" outlineLevel="1" x14ac:dyDescent="0.45">
      <c r="D210" s="5" t="s">
        <v>46</v>
      </c>
      <c r="L210" s="150" t="str">
        <f>Format!$E$10</f>
        <v>百万円</v>
      </c>
      <c r="M210" s="16"/>
      <c r="N210" s="33" t="str">
        <f t="shared" ref="N210:AC210" si="1952">IFERROR(IF(N166="","-",N166),"-")</f>
        <v>-</v>
      </c>
      <c r="O210" s="33" t="str">
        <f t="shared" si="1952"/>
        <v>-</v>
      </c>
      <c r="P210" s="33" t="str">
        <f t="shared" si="1952"/>
        <v>-</v>
      </c>
      <c r="Q210" s="33" t="str">
        <f t="shared" si="1952"/>
        <v>-</v>
      </c>
      <c r="R210" s="33" t="str">
        <f t="shared" si="1952"/>
        <v>-</v>
      </c>
      <c r="S210" s="33" t="str">
        <f t="shared" si="1952"/>
        <v>-</v>
      </c>
      <c r="T210" s="33" t="str">
        <f t="shared" si="1952"/>
        <v>-</v>
      </c>
      <c r="U210" s="33" t="str">
        <f t="shared" si="1952"/>
        <v>-</v>
      </c>
      <c r="V210" s="33" t="str">
        <f t="shared" si="1952"/>
        <v>-</v>
      </c>
      <c r="W210" s="33" t="str">
        <f t="shared" si="1952"/>
        <v>-</v>
      </c>
      <c r="X210" s="34">
        <f t="shared" si="1952"/>
        <v>0</v>
      </c>
      <c r="Y210" s="33">
        <f t="shared" si="1952"/>
        <v>0</v>
      </c>
      <c r="Z210" s="33">
        <f t="shared" si="1952"/>
        <v>0</v>
      </c>
      <c r="AA210" s="33">
        <f t="shared" si="1952"/>
        <v>0</v>
      </c>
      <c r="AB210" s="33">
        <f t="shared" si="1952"/>
        <v>0</v>
      </c>
      <c r="AC210" s="34" t="str">
        <f t="shared" si="1952"/>
        <v>-</v>
      </c>
      <c r="AD210" s="33" t="str">
        <f t="shared" ref="AD210:AE210" si="1953">IFERROR(IF(AD166="","-",AD166),"-")</f>
        <v>-</v>
      </c>
      <c r="AE210" s="33" t="str">
        <f t="shared" si="1953"/>
        <v>-</v>
      </c>
      <c r="AF210" s="33"/>
      <c r="AG210" s="34"/>
      <c r="AH210" s="34"/>
      <c r="AI210" s="33"/>
      <c r="AJ210" s="33"/>
      <c r="AK210" s="35">
        <f>T166</f>
        <v>0</v>
      </c>
      <c r="AL210" s="34"/>
      <c r="AM210" s="33"/>
      <c r="AN210" s="33"/>
      <c r="AO210" s="35">
        <f>U166</f>
        <v>0</v>
      </c>
      <c r="AP210" s="34"/>
      <c r="AQ210" s="33"/>
      <c r="AR210" s="33"/>
      <c r="AS210" s="35">
        <f>V166</f>
        <v>0</v>
      </c>
      <c r="AT210" s="34"/>
      <c r="AU210" s="33"/>
      <c r="AV210" s="33"/>
      <c r="AW210" s="35">
        <f>W166</f>
        <v>0</v>
      </c>
      <c r="AX210" s="34"/>
      <c r="AY210" s="33"/>
      <c r="AZ210" s="33"/>
      <c r="BA210" s="33"/>
      <c r="BB210" s="34"/>
      <c r="BC210" s="33"/>
      <c r="BD210" s="33"/>
      <c r="BE210" s="35"/>
      <c r="BF210" s="36"/>
      <c r="BG210" s="36"/>
      <c r="BH210" s="69" t="s">
        <v>112</v>
      </c>
    </row>
    <row r="211" spans="1:60" hidden="1" outlineLevel="1" x14ac:dyDescent="0.45">
      <c r="D211" s="1" t="s">
        <v>94</v>
      </c>
      <c r="L211" s="148" t="str">
        <f>Format!$E$10</f>
        <v>百万円</v>
      </c>
      <c r="N211" s="24" t="str">
        <f t="shared" ref="N211:AC211" si="1954">IFERROR(IF(N167="","-",N167),"-")</f>
        <v>-</v>
      </c>
      <c r="O211" s="24" t="str">
        <f t="shared" si="1954"/>
        <v>-</v>
      </c>
      <c r="P211" s="24" t="str">
        <f t="shared" si="1954"/>
        <v>-</v>
      </c>
      <c r="Q211" s="24" t="str">
        <f t="shared" si="1954"/>
        <v>-</v>
      </c>
      <c r="R211" s="24" t="str">
        <f t="shared" si="1954"/>
        <v>-</v>
      </c>
      <c r="S211" s="24" t="str">
        <f t="shared" si="1954"/>
        <v>-</v>
      </c>
      <c r="T211" s="24" t="str">
        <f t="shared" si="1954"/>
        <v>-</v>
      </c>
      <c r="U211" s="24" t="str">
        <f t="shared" si="1954"/>
        <v>-</v>
      </c>
      <c r="V211" s="24" t="str">
        <f t="shared" si="1954"/>
        <v>-</v>
      </c>
      <c r="W211" s="24" t="str">
        <f t="shared" si="1954"/>
        <v>-</v>
      </c>
      <c r="X211" s="61">
        <f t="shared" si="1954"/>
        <v>0</v>
      </c>
      <c r="Y211" s="62">
        <f t="shared" si="1954"/>
        <v>0</v>
      </c>
      <c r="Z211" s="62">
        <f t="shared" si="1954"/>
        <v>0</v>
      </c>
      <c r="AA211" s="62">
        <f t="shared" si="1954"/>
        <v>0</v>
      </c>
      <c r="AB211" s="62">
        <f t="shared" si="1954"/>
        <v>0</v>
      </c>
      <c r="AC211" s="61" t="str">
        <f t="shared" si="1954"/>
        <v>-</v>
      </c>
      <c r="AD211" s="24" t="str">
        <f t="shared" ref="AD211:AE211" si="1955">IFERROR(IF(AD167="","-",AD167),"-")</f>
        <v>-</v>
      </c>
      <c r="AE211" s="24" t="str">
        <f t="shared" si="1955"/>
        <v>-</v>
      </c>
      <c r="AK211" s="26">
        <f>T167</f>
        <v>0</v>
      </c>
      <c r="AO211" s="26">
        <f>U167</f>
        <v>0</v>
      </c>
      <c r="AS211" s="26">
        <f>V167</f>
        <v>0</v>
      </c>
      <c r="AW211" s="26">
        <f>W167</f>
        <v>0</v>
      </c>
      <c r="BH211" s="67" t="s">
        <v>112</v>
      </c>
    </row>
    <row r="212" spans="1:60" s="5" customFormat="1" hidden="1" outlineLevel="1" x14ac:dyDescent="0.45">
      <c r="D212" s="5" t="s">
        <v>95</v>
      </c>
      <c r="L212" s="150" t="str">
        <f>Format!$E$10</f>
        <v>百万円</v>
      </c>
      <c r="M212" s="16"/>
      <c r="N212" s="33">
        <f t="shared" ref="N212:AC212" si="1956">IFERROR(IF(N168="","-",N168),"-")</f>
        <v>0</v>
      </c>
      <c r="O212" s="33">
        <f t="shared" si="1956"/>
        <v>0</v>
      </c>
      <c r="P212" s="33">
        <f t="shared" si="1956"/>
        <v>0</v>
      </c>
      <c r="Q212" s="33">
        <f t="shared" si="1956"/>
        <v>0</v>
      </c>
      <c r="R212" s="33">
        <f t="shared" si="1956"/>
        <v>0</v>
      </c>
      <c r="S212" s="33">
        <f t="shared" si="1956"/>
        <v>0</v>
      </c>
      <c r="T212" s="33">
        <f t="shared" si="1956"/>
        <v>0</v>
      </c>
      <c r="U212" s="33">
        <f t="shared" si="1956"/>
        <v>0</v>
      </c>
      <c r="V212" s="33">
        <f t="shared" si="1956"/>
        <v>0</v>
      </c>
      <c r="W212" s="33">
        <f t="shared" si="1956"/>
        <v>0</v>
      </c>
      <c r="X212" s="34">
        <f t="shared" si="1956"/>
        <v>0</v>
      </c>
      <c r="Y212" s="33">
        <f t="shared" si="1956"/>
        <v>0</v>
      </c>
      <c r="Z212" s="33">
        <f t="shared" si="1956"/>
        <v>0</v>
      </c>
      <c r="AA212" s="33">
        <f t="shared" si="1956"/>
        <v>0</v>
      </c>
      <c r="AB212" s="33">
        <f t="shared" si="1956"/>
        <v>0</v>
      </c>
      <c r="AC212" s="34" t="str">
        <f t="shared" si="1956"/>
        <v>-</v>
      </c>
      <c r="AD212" s="33" t="str">
        <f t="shared" ref="AD212:AE212" si="1957">IFERROR(IF(AD168="","-",AD168),"-")</f>
        <v>-</v>
      </c>
      <c r="AE212" s="33" t="str">
        <f t="shared" si="1957"/>
        <v>-</v>
      </c>
      <c r="AF212" s="33"/>
      <c r="AG212" s="34"/>
      <c r="AH212" s="34">
        <f t="shared" ref="AH212:AI212" si="1958">AH210-AH211</f>
        <v>0</v>
      </c>
      <c r="AI212" s="33">
        <f t="shared" si="1958"/>
        <v>0</v>
      </c>
      <c r="AJ212" s="33">
        <f>AJ210-AJ211</f>
        <v>0</v>
      </c>
      <c r="AK212" s="35">
        <f>T168</f>
        <v>0</v>
      </c>
      <c r="AL212" s="34">
        <f t="shared" ref="AL212:AM212" si="1959">AL210-AL211</f>
        <v>0</v>
      </c>
      <c r="AM212" s="33">
        <f t="shared" si="1959"/>
        <v>0</v>
      </c>
      <c r="AN212" s="33">
        <f>AN210-AN211</f>
        <v>0</v>
      </c>
      <c r="AO212" s="35">
        <f>U168</f>
        <v>0</v>
      </c>
      <c r="AP212" s="34">
        <f t="shared" ref="AP212:AQ212" si="1960">AP210-AP211</f>
        <v>0</v>
      </c>
      <c r="AQ212" s="33">
        <f t="shared" si="1960"/>
        <v>0</v>
      </c>
      <c r="AR212" s="33">
        <f>AR210-AR211</f>
        <v>0</v>
      </c>
      <c r="AS212" s="35">
        <f>V168</f>
        <v>0</v>
      </c>
      <c r="AT212" s="34">
        <f t="shared" ref="AT212:AV212" si="1961">AT210-AT211</f>
        <v>0</v>
      </c>
      <c r="AU212" s="33">
        <f t="shared" si="1961"/>
        <v>0</v>
      </c>
      <c r="AV212" s="33">
        <f t="shared" si="1961"/>
        <v>0</v>
      </c>
      <c r="AW212" s="35">
        <f>W168</f>
        <v>0</v>
      </c>
      <c r="AX212" s="34"/>
      <c r="AY212" s="33"/>
      <c r="AZ212" s="33"/>
      <c r="BA212" s="33"/>
      <c r="BB212" s="34"/>
      <c r="BC212" s="33"/>
      <c r="BD212" s="33"/>
      <c r="BE212" s="35"/>
      <c r="BF212" s="36"/>
      <c r="BG212" s="36"/>
      <c r="BH212" s="69" t="s">
        <v>112</v>
      </c>
    </row>
    <row r="213" spans="1:60" s="21" customFormat="1" ht="4.95" hidden="1" customHeight="1" outlineLevel="1" thickBot="1" x14ac:dyDescent="0.5">
      <c r="L213" s="153"/>
      <c r="M213" s="23"/>
      <c r="N213" s="41"/>
      <c r="O213" s="41"/>
      <c r="P213" s="41"/>
      <c r="Q213" s="41"/>
      <c r="R213" s="41"/>
      <c r="S213" s="41"/>
      <c r="T213" s="41"/>
      <c r="U213" s="41"/>
      <c r="V213" s="41"/>
      <c r="W213" s="41"/>
      <c r="X213" s="42"/>
      <c r="Y213" s="41"/>
      <c r="Z213" s="41"/>
      <c r="AA213" s="41"/>
      <c r="AB213" s="41"/>
      <c r="AC213" s="42"/>
      <c r="AD213" s="41"/>
      <c r="AE213" s="41"/>
      <c r="AF213" s="41"/>
      <c r="AG213" s="42"/>
      <c r="AH213" s="42"/>
      <c r="AI213" s="41"/>
      <c r="AJ213" s="41"/>
      <c r="AK213" s="43"/>
      <c r="AL213" s="42"/>
      <c r="AM213" s="41"/>
      <c r="AN213" s="41"/>
      <c r="AO213" s="43"/>
      <c r="AP213" s="42"/>
      <c r="AQ213" s="41"/>
      <c r="AR213" s="41"/>
      <c r="AS213" s="43"/>
      <c r="AT213" s="42"/>
      <c r="AU213" s="41"/>
      <c r="AV213" s="41"/>
      <c r="AW213" s="43"/>
      <c r="AX213" s="42"/>
      <c r="AY213" s="41"/>
      <c r="AZ213" s="41"/>
      <c r="BA213" s="41"/>
      <c r="BB213" s="42"/>
      <c r="BC213" s="41"/>
      <c r="BD213" s="41"/>
      <c r="BE213" s="43"/>
      <c r="BF213" s="44"/>
      <c r="BG213" s="44"/>
      <c r="BH213" s="68" t="s">
        <v>112</v>
      </c>
    </row>
    <row r="214" spans="1:60" ht="4.95" hidden="1" customHeight="1" outlineLevel="1" thickTop="1" x14ac:dyDescent="0.45">
      <c r="BH214" s="67" t="s">
        <v>112</v>
      </c>
    </row>
    <row r="215" spans="1:60" hidden="1" outlineLevel="1" x14ac:dyDescent="0.45">
      <c r="BH215" s="67" t="s">
        <v>112</v>
      </c>
    </row>
    <row r="216" spans="1:60" ht="4.95" customHeight="1" collapsed="1" x14ac:dyDescent="0.45">
      <c r="BH216" s="67" t="s">
        <v>112</v>
      </c>
    </row>
    <row r="217" spans="1:60" s="201" customFormat="1" x14ac:dyDescent="0.45">
      <c r="A217" s="201" t="s">
        <v>25</v>
      </c>
      <c r="D217" s="201" t="str">
        <f>Format!$E$5&amp;"（"&amp;Format!$E$6&amp;"）"</f>
        <v>（）</v>
      </c>
      <c r="L217" s="202"/>
      <c r="M217" s="203"/>
      <c r="N217" s="204" t="str">
        <f>N$5</f>
        <v>Act</v>
      </c>
      <c r="O217" s="204"/>
      <c r="P217" s="204"/>
      <c r="Q217" s="204"/>
      <c r="R217" s="204"/>
      <c r="S217" s="204"/>
      <c r="T217" s="204"/>
      <c r="U217" s="204"/>
      <c r="V217" s="204"/>
      <c r="W217" s="204"/>
      <c r="X217" s="205" t="str">
        <f>X$5</f>
        <v>Est</v>
      </c>
      <c r="Y217" s="204"/>
      <c r="Z217" s="204"/>
      <c r="AA217" s="204"/>
      <c r="AB217" s="204"/>
      <c r="AC217" s="205" t="str">
        <f>AC$5</f>
        <v>Co's</v>
      </c>
      <c r="AD217" s="204"/>
      <c r="AE217" s="204"/>
      <c r="AF217" s="204"/>
      <c r="AG217" s="205"/>
      <c r="AH217" s="205" t="str">
        <f>AH$5</f>
        <v>Act</v>
      </c>
      <c r="AI217" s="204" t="str">
        <f t="shared" ref="AI217:AK217" si="1962">AI$5</f>
        <v>Act</v>
      </c>
      <c r="AJ217" s="204" t="str">
        <f t="shared" si="1962"/>
        <v>Act</v>
      </c>
      <c r="AK217" s="206" t="str">
        <f t="shared" si="1962"/>
        <v>Act</v>
      </c>
      <c r="AL217" s="205" t="str">
        <f>AL$5</f>
        <v>Act</v>
      </c>
      <c r="AM217" s="204" t="str">
        <f t="shared" ref="AM217:AO217" si="1963">AM$5</f>
        <v>Act</v>
      </c>
      <c r="AN217" s="204" t="str">
        <f t="shared" si="1963"/>
        <v>Act</v>
      </c>
      <c r="AO217" s="206" t="str">
        <f t="shared" si="1963"/>
        <v>Act</v>
      </c>
      <c r="AP217" s="205" t="str">
        <f>AP$5</f>
        <v>Act</v>
      </c>
      <c r="AQ217" s="204" t="str">
        <f t="shared" ref="AQ217:BE217" si="1964">AQ$5</f>
        <v>Act</v>
      </c>
      <c r="AR217" s="204" t="str">
        <f t="shared" si="1964"/>
        <v>Act</v>
      </c>
      <c r="AS217" s="206" t="str">
        <f t="shared" si="1964"/>
        <v>Act</v>
      </c>
      <c r="AT217" s="205" t="str">
        <f t="shared" si="1964"/>
        <v>Act</v>
      </c>
      <c r="AU217" s="204" t="str">
        <f t="shared" si="1964"/>
        <v>Act</v>
      </c>
      <c r="AV217" s="204" t="str">
        <f t="shared" si="1964"/>
        <v>Act</v>
      </c>
      <c r="AW217" s="206" t="str">
        <f t="shared" si="1964"/>
        <v>Act</v>
      </c>
      <c r="AX217" s="205" t="str">
        <f t="shared" si="1964"/>
        <v>Act</v>
      </c>
      <c r="AY217" s="204" t="str">
        <f t="shared" si="1964"/>
        <v>Act</v>
      </c>
      <c r="AZ217" s="204" t="str">
        <f t="shared" si="1964"/>
        <v>Est</v>
      </c>
      <c r="BA217" s="204" t="str">
        <f t="shared" si="1964"/>
        <v>Est</v>
      </c>
      <c r="BB217" s="205" t="str">
        <f t="shared" si="1964"/>
        <v>Est</v>
      </c>
      <c r="BC217" s="204" t="str">
        <f t="shared" si="1964"/>
        <v>Est</v>
      </c>
      <c r="BD217" s="204" t="str">
        <f t="shared" si="1964"/>
        <v>Est</v>
      </c>
      <c r="BE217" s="206" t="str">
        <f t="shared" si="1964"/>
        <v>Est</v>
      </c>
      <c r="BF217" s="207"/>
      <c r="BG217" s="207"/>
      <c r="BH217" s="208" t="s">
        <v>112</v>
      </c>
    </row>
    <row r="218" spans="1:60" s="209" customFormat="1" x14ac:dyDescent="0.45">
      <c r="D218" s="209" t="s">
        <v>22</v>
      </c>
      <c r="L218" s="210" t="str">
        <f>L$6</f>
        <v>単位</v>
      </c>
      <c r="M218" s="211"/>
      <c r="N218" s="212" t="str">
        <f>N$6</f>
        <v>16/3</v>
      </c>
      <c r="O218" s="212" t="str">
        <f t="shared" ref="O218:BE218" si="1965">O$6</f>
        <v>17/3</v>
      </c>
      <c r="P218" s="212" t="str">
        <f t="shared" si="1965"/>
        <v>18/3</v>
      </c>
      <c r="Q218" s="212" t="str">
        <f t="shared" si="1965"/>
        <v>19/3</v>
      </c>
      <c r="R218" s="212" t="str">
        <f t="shared" si="1965"/>
        <v>20/3</v>
      </c>
      <c r="S218" s="212" t="str">
        <f t="shared" si="1965"/>
        <v>21/3</v>
      </c>
      <c r="T218" s="212" t="str">
        <f t="shared" si="1965"/>
        <v>22/3</v>
      </c>
      <c r="U218" s="212" t="str">
        <f t="shared" si="1965"/>
        <v>23/3</v>
      </c>
      <c r="V218" s="212" t="str">
        <f t="shared" si="1965"/>
        <v>24/3</v>
      </c>
      <c r="W218" s="212" t="str">
        <f t="shared" si="1965"/>
        <v>25/3</v>
      </c>
      <c r="X218" s="213" t="str">
        <f t="shared" si="1965"/>
        <v>26/3E</v>
      </c>
      <c r="Y218" s="212" t="str">
        <f t="shared" si="1965"/>
        <v>27/3E</v>
      </c>
      <c r="Z218" s="212" t="str">
        <f t="shared" si="1965"/>
        <v>28/3E</v>
      </c>
      <c r="AA218" s="212" t="str">
        <f t="shared" si="1965"/>
        <v>29/3E</v>
      </c>
      <c r="AB218" s="212" t="str">
        <f t="shared" si="1965"/>
        <v>30/3E</v>
      </c>
      <c r="AC218" s="213" t="str">
        <f t="shared" si="1965"/>
        <v>26/3CE</v>
      </c>
      <c r="AD218" s="212" t="str">
        <f t="shared" si="1965"/>
        <v>27/3CE</v>
      </c>
      <c r="AE218" s="212" t="str">
        <f t="shared" si="1965"/>
        <v>28/3CE</v>
      </c>
      <c r="AF218" s="212"/>
      <c r="AG218" s="213"/>
      <c r="AH218" s="213" t="str">
        <f t="shared" si="1965"/>
        <v>21/6</v>
      </c>
      <c r="AI218" s="212" t="str">
        <f t="shared" si="1965"/>
        <v>21/9</v>
      </c>
      <c r="AJ218" s="212" t="str">
        <f t="shared" si="1965"/>
        <v>21/12</v>
      </c>
      <c r="AK218" s="214" t="str">
        <f t="shared" si="1965"/>
        <v>22/3</v>
      </c>
      <c r="AL218" s="213" t="str">
        <f t="shared" si="1965"/>
        <v>22/6</v>
      </c>
      <c r="AM218" s="212" t="str">
        <f t="shared" si="1965"/>
        <v>22/9</v>
      </c>
      <c r="AN218" s="212" t="str">
        <f t="shared" si="1965"/>
        <v>22/12</v>
      </c>
      <c r="AO218" s="214" t="str">
        <f t="shared" si="1965"/>
        <v>23/3</v>
      </c>
      <c r="AP218" s="213" t="str">
        <f t="shared" si="1965"/>
        <v>23/6</v>
      </c>
      <c r="AQ218" s="212" t="str">
        <f t="shared" si="1965"/>
        <v>23/9</v>
      </c>
      <c r="AR218" s="212" t="str">
        <f t="shared" si="1965"/>
        <v>23/12</v>
      </c>
      <c r="AS218" s="214" t="str">
        <f t="shared" si="1965"/>
        <v>24/3</v>
      </c>
      <c r="AT218" s="213" t="str">
        <f t="shared" si="1965"/>
        <v>24/6</v>
      </c>
      <c r="AU218" s="212" t="str">
        <f t="shared" si="1965"/>
        <v>24/9</v>
      </c>
      <c r="AV218" s="212" t="str">
        <f t="shared" si="1965"/>
        <v>24/12</v>
      </c>
      <c r="AW218" s="214" t="str">
        <f t="shared" si="1965"/>
        <v>25/3</v>
      </c>
      <c r="AX218" s="213" t="str">
        <f t="shared" si="1965"/>
        <v>25/6</v>
      </c>
      <c r="AY218" s="212" t="str">
        <f t="shared" si="1965"/>
        <v>25/9</v>
      </c>
      <c r="AZ218" s="212" t="str">
        <f t="shared" si="1965"/>
        <v>25/12</v>
      </c>
      <c r="BA218" s="212" t="str">
        <f t="shared" si="1965"/>
        <v>26/3</v>
      </c>
      <c r="BB218" s="213" t="str">
        <f t="shared" si="1965"/>
        <v>26/6</v>
      </c>
      <c r="BC218" s="212" t="str">
        <f t="shared" si="1965"/>
        <v>26/9</v>
      </c>
      <c r="BD218" s="212" t="str">
        <f t="shared" si="1965"/>
        <v>26/12</v>
      </c>
      <c r="BE218" s="214" t="str">
        <f t="shared" si="1965"/>
        <v>27/3</v>
      </c>
      <c r="BF218" s="215"/>
      <c r="BG218" s="215"/>
      <c r="BH218" s="216" t="s">
        <v>112</v>
      </c>
    </row>
    <row r="219" spans="1:60" hidden="1" outlineLevel="1" x14ac:dyDescent="0.45">
      <c r="D219" s="1" t="s">
        <v>116</v>
      </c>
      <c r="L219" s="148" t="s">
        <v>139</v>
      </c>
      <c r="X219" s="61">
        <f>IFERROR(W219,"-")</f>
        <v>0</v>
      </c>
      <c r="Y219" s="62">
        <f t="shared" ref="Y219:AB219" si="1966">IFERROR(X219,"-")</f>
        <v>0</v>
      </c>
      <c r="Z219" s="62">
        <f t="shared" si="1966"/>
        <v>0</v>
      </c>
      <c r="AA219" s="62">
        <f t="shared" si="1966"/>
        <v>0</v>
      </c>
      <c r="AB219" s="62">
        <f t="shared" si="1966"/>
        <v>0</v>
      </c>
      <c r="AC219" s="61"/>
      <c r="AK219" s="26">
        <f>T219</f>
        <v>0</v>
      </c>
      <c r="AO219" s="26">
        <f>U219</f>
        <v>0</v>
      </c>
      <c r="AS219" s="26">
        <f>V219</f>
        <v>0</v>
      </c>
      <c r="AW219" s="26">
        <f>W219</f>
        <v>0</v>
      </c>
      <c r="BH219" s="67" t="s">
        <v>112</v>
      </c>
    </row>
    <row r="220" spans="1:60" hidden="1" outlineLevel="1" x14ac:dyDescent="0.45">
      <c r="D220" s="1" t="s">
        <v>117</v>
      </c>
      <c r="L220" s="148" t="s">
        <v>139</v>
      </c>
      <c r="X220" s="61">
        <f>IFERROR(SUM(W220,X247),"-")</f>
        <v>0</v>
      </c>
      <c r="Y220" s="62">
        <f t="shared" ref="Y220:AB220" si="1967">IFERROR(SUM(X220,Y247),"-")</f>
        <v>0</v>
      </c>
      <c r="Z220" s="62">
        <f t="shared" si="1967"/>
        <v>0</v>
      </c>
      <c r="AA220" s="62">
        <f t="shared" si="1967"/>
        <v>0</v>
      </c>
      <c r="AB220" s="62">
        <f t="shared" si="1967"/>
        <v>0</v>
      </c>
      <c r="AC220" s="61"/>
      <c r="AK220" s="26">
        <f>T220</f>
        <v>0</v>
      </c>
      <c r="AO220" s="26">
        <f>U220</f>
        <v>0</v>
      </c>
      <c r="AS220" s="26">
        <f>V220</f>
        <v>0</v>
      </c>
      <c r="AW220" s="26">
        <f>W220</f>
        <v>0</v>
      </c>
      <c r="BH220" s="67" t="s">
        <v>112</v>
      </c>
    </row>
    <row r="221" spans="1:60" hidden="1" outlineLevel="1" x14ac:dyDescent="0.45">
      <c r="D221" s="1" t="s">
        <v>118</v>
      </c>
      <c r="L221" s="148" t="s">
        <v>139</v>
      </c>
      <c r="N221" s="24" t="str">
        <f t="shared" ref="N221:W221" si="1968">IFERROR(IF((N219-N220)=0,"-",(N219-N220)),"-")</f>
        <v>-</v>
      </c>
      <c r="O221" s="24" t="str">
        <f t="shared" si="1968"/>
        <v>-</v>
      </c>
      <c r="P221" s="24" t="str">
        <f t="shared" si="1968"/>
        <v>-</v>
      </c>
      <c r="Q221" s="24" t="str">
        <f t="shared" si="1968"/>
        <v>-</v>
      </c>
      <c r="R221" s="24" t="str">
        <f t="shared" si="1968"/>
        <v>-</v>
      </c>
      <c r="S221" s="24" t="str">
        <f t="shared" si="1968"/>
        <v>-</v>
      </c>
      <c r="T221" s="24" t="str">
        <f t="shared" si="1968"/>
        <v>-</v>
      </c>
      <c r="U221" s="24" t="str">
        <f t="shared" si="1968"/>
        <v>-</v>
      </c>
      <c r="V221" s="24" t="str">
        <f t="shared" si="1968"/>
        <v>-</v>
      </c>
      <c r="W221" s="24" t="str">
        <f t="shared" si="1968"/>
        <v>-</v>
      </c>
      <c r="X221" s="61" t="str">
        <f>IFERROR(IF((X219-X220)=0,"-",(X219-X220)),"-")</f>
        <v>-</v>
      </c>
      <c r="Y221" s="62" t="str">
        <f t="shared" ref="Y221:AB221" si="1969">IFERROR(IF((Y219-Y220)=0,"-",(Y219-Y220)),"-")</f>
        <v>-</v>
      </c>
      <c r="Z221" s="62" t="str">
        <f t="shared" si="1969"/>
        <v>-</v>
      </c>
      <c r="AA221" s="62" t="str">
        <f t="shared" si="1969"/>
        <v>-</v>
      </c>
      <c r="AB221" s="62" t="str">
        <f t="shared" si="1969"/>
        <v>-</v>
      </c>
      <c r="AC221" s="61"/>
      <c r="AH221" s="25" t="str">
        <f t="shared" ref="AH221:AK221" si="1970">IF((AH219-AH220)=0,"-",(AH219-AH220))</f>
        <v>-</v>
      </c>
      <c r="AI221" s="24" t="str">
        <f t="shared" si="1970"/>
        <v>-</v>
      </c>
      <c r="AJ221" s="24" t="str">
        <f t="shared" si="1970"/>
        <v>-</v>
      </c>
      <c r="AK221" s="26" t="str">
        <f t="shared" si="1970"/>
        <v>-</v>
      </c>
      <c r="AL221" s="25" t="str">
        <f t="shared" ref="AL221:AO221" si="1971">IF((AL219-AL220)=0,"-",(AL219-AL220))</f>
        <v>-</v>
      </c>
      <c r="AM221" s="24" t="str">
        <f t="shared" si="1971"/>
        <v>-</v>
      </c>
      <c r="AN221" s="24" t="str">
        <f t="shared" si="1971"/>
        <v>-</v>
      </c>
      <c r="AO221" s="26" t="str">
        <f t="shared" si="1971"/>
        <v>-</v>
      </c>
      <c r="AP221" s="25" t="str">
        <f t="shared" ref="AP221:BE221" si="1972">IF((AP219-AP220)=0,"-",(AP219-AP220))</f>
        <v>-</v>
      </c>
      <c r="AQ221" s="24" t="str">
        <f t="shared" si="1972"/>
        <v>-</v>
      </c>
      <c r="AR221" s="24" t="str">
        <f t="shared" si="1972"/>
        <v>-</v>
      </c>
      <c r="AS221" s="26" t="str">
        <f t="shared" si="1972"/>
        <v>-</v>
      </c>
      <c r="AT221" s="25" t="str">
        <f t="shared" si="1972"/>
        <v>-</v>
      </c>
      <c r="AU221" s="24" t="str">
        <f t="shared" si="1972"/>
        <v>-</v>
      </c>
      <c r="AV221" s="24" t="str">
        <f t="shared" si="1972"/>
        <v>-</v>
      </c>
      <c r="AW221" s="26" t="str">
        <f t="shared" si="1972"/>
        <v>-</v>
      </c>
      <c r="AX221" s="25" t="str">
        <f t="shared" si="1972"/>
        <v>-</v>
      </c>
      <c r="AY221" s="24" t="str">
        <f t="shared" si="1972"/>
        <v>-</v>
      </c>
      <c r="AZ221" s="24" t="str">
        <f t="shared" si="1972"/>
        <v>-</v>
      </c>
      <c r="BA221" s="24" t="str">
        <f t="shared" si="1972"/>
        <v>-</v>
      </c>
      <c r="BB221" s="25" t="str">
        <f t="shared" si="1972"/>
        <v>-</v>
      </c>
      <c r="BC221" s="24" t="str">
        <f t="shared" si="1972"/>
        <v>-</v>
      </c>
      <c r="BD221" s="24" t="str">
        <f t="shared" si="1972"/>
        <v>-</v>
      </c>
      <c r="BE221" s="26" t="str">
        <f t="shared" si="1972"/>
        <v>-</v>
      </c>
      <c r="BH221" s="67" t="s">
        <v>112</v>
      </c>
    </row>
    <row r="222" spans="1:60" hidden="1" outlineLevel="1" x14ac:dyDescent="0.45">
      <c r="D222" s="1" t="s">
        <v>431</v>
      </c>
      <c r="L222" s="148" t="s">
        <v>139</v>
      </c>
      <c r="N222" s="24">
        <f t="shared" ref="N222:V222" si="1973">SUM(N223:N226)</f>
        <v>0</v>
      </c>
      <c r="O222" s="24">
        <f t="shared" si="1973"/>
        <v>0</v>
      </c>
      <c r="P222" s="24">
        <f t="shared" si="1973"/>
        <v>0</v>
      </c>
      <c r="Q222" s="24">
        <f t="shared" si="1973"/>
        <v>0</v>
      </c>
      <c r="R222" s="24">
        <f t="shared" si="1973"/>
        <v>0</v>
      </c>
      <c r="S222" s="24">
        <f t="shared" si="1973"/>
        <v>0</v>
      </c>
      <c r="T222" s="24">
        <f t="shared" si="1973"/>
        <v>0</v>
      </c>
      <c r="U222" s="24">
        <f t="shared" si="1973"/>
        <v>0</v>
      </c>
      <c r="V222" s="24">
        <f t="shared" si="1973"/>
        <v>0</v>
      </c>
      <c r="W222" s="24">
        <f>SUM(W223:W226)</f>
        <v>0</v>
      </c>
      <c r="X222" s="61">
        <f t="shared" ref="X222:AB222" si="1974">SUM(X223:X226)</f>
        <v>0</v>
      </c>
      <c r="Y222" s="62">
        <f t="shared" si="1974"/>
        <v>0</v>
      </c>
      <c r="Z222" s="62">
        <f t="shared" si="1974"/>
        <v>0</v>
      </c>
      <c r="AA222" s="62">
        <f t="shared" si="1974"/>
        <v>0</v>
      </c>
      <c r="AB222" s="62">
        <f t="shared" si="1974"/>
        <v>0</v>
      </c>
      <c r="AC222" s="61"/>
      <c r="BH222" s="67" t="s">
        <v>112</v>
      </c>
    </row>
    <row r="223" spans="1:60" hidden="1" outlineLevel="1" x14ac:dyDescent="0.45">
      <c r="E223" s="1" t="s">
        <v>432</v>
      </c>
      <c r="L223" s="148" t="s">
        <v>139</v>
      </c>
      <c r="X223" s="61">
        <f>IFERROR(W223,"-")</f>
        <v>0</v>
      </c>
      <c r="Y223" s="62">
        <f t="shared" ref="Y223:AB223" si="1975">IFERROR(X223,"-")</f>
        <v>0</v>
      </c>
      <c r="Z223" s="62">
        <f t="shared" si="1975"/>
        <v>0</v>
      </c>
      <c r="AA223" s="62">
        <f t="shared" si="1975"/>
        <v>0</v>
      </c>
      <c r="AB223" s="62">
        <f t="shared" si="1975"/>
        <v>0</v>
      </c>
      <c r="AC223" s="61"/>
      <c r="BH223" s="67" t="s">
        <v>112</v>
      </c>
    </row>
    <row r="224" spans="1:60" hidden="1" outlineLevel="1" x14ac:dyDescent="0.45">
      <c r="E224" s="1" t="s">
        <v>61</v>
      </c>
      <c r="L224" s="148" t="s">
        <v>139</v>
      </c>
      <c r="X224" s="61">
        <f t="shared" ref="X224:AB224" si="1976">IFERROR(W224,"-")</f>
        <v>0</v>
      </c>
      <c r="Y224" s="62">
        <f t="shared" si="1976"/>
        <v>0</v>
      </c>
      <c r="Z224" s="62">
        <f t="shared" si="1976"/>
        <v>0</v>
      </c>
      <c r="AA224" s="62">
        <f t="shared" si="1976"/>
        <v>0</v>
      </c>
      <c r="AB224" s="62">
        <f t="shared" si="1976"/>
        <v>0</v>
      </c>
      <c r="AC224" s="61"/>
      <c r="BH224" s="67" t="s">
        <v>112</v>
      </c>
    </row>
    <row r="225" spans="4:60" hidden="1" outlineLevel="1" x14ac:dyDescent="0.45">
      <c r="E225" s="1" t="s">
        <v>79</v>
      </c>
      <c r="L225" s="148" t="s">
        <v>139</v>
      </c>
      <c r="X225" s="61">
        <f t="shared" ref="X225:AB225" si="1977">IFERROR(W225,"-")</f>
        <v>0</v>
      </c>
      <c r="Y225" s="62">
        <f t="shared" si="1977"/>
        <v>0</v>
      </c>
      <c r="Z225" s="62">
        <f t="shared" si="1977"/>
        <v>0</v>
      </c>
      <c r="AA225" s="62">
        <f t="shared" si="1977"/>
        <v>0</v>
      </c>
      <c r="AB225" s="62">
        <f t="shared" si="1977"/>
        <v>0</v>
      </c>
      <c r="AC225" s="61"/>
      <c r="BH225" s="67" t="s">
        <v>112</v>
      </c>
    </row>
    <row r="226" spans="4:60" hidden="1" outlineLevel="1" x14ac:dyDescent="0.45">
      <c r="E226" s="66" t="s">
        <v>529</v>
      </c>
      <c r="L226" s="148" t="s">
        <v>139</v>
      </c>
      <c r="X226" s="61">
        <f t="shared" ref="X226:AB226" si="1978">IFERROR(W226,"-")</f>
        <v>0</v>
      </c>
      <c r="Y226" s="62">
        <f t="shared" si="1978"/>
        <v>0</v>
      </c>
      <c r="Z226" s="62">
        <f t="shared" si="1978"/>
        <v>0</v>
      </c>
      <c r="AA226" s="62">
        <f t="shared" si="1978"/>
        <v>0</v>
      </c>
      <c r="AB226" s="62">
        <f t="shared" si="1978"/>
        <v>0</v>
      </c>
      <c r="AC226" s="61"/>
      <c r="BH226" s="67" t="s">
        <v>112</v>
      </c>
    </row>
    <row r="227" spans="4:60" hidden="1" outlineLevel="1" x14ac:dyDescent="0.45">
      <c r="D227" s="1" t="s">
        <v>154</v>
      </c>
      <c r="L227" s="148" t="s">
        <v>139</v>
      </c>
      <c r="X227" s="61" t="str">
        <f>IFERROR(AVERAGE(W221,X221),"-")</f>
        <v>-</v>
      </c>
      <c r="Y227" s="62" t="str">
        <f>IFERROR(AVERAGE(X221,Y221),"-")</f>
        <v>-</v>
      </c>
      <c r="Z227" s="62" t="str">
        <f>IFERROR(AVERAGE(Y221,Z221),"-")</f>
        <v>-</v>
      </c>
      <c r="AA227" s="62" t="str">
        <f>IFERROR(AVERAGE(Z221,AA221),"-")</f>
        <v>-</v>
      </c>
      <c r="AB227" s="62" t="str">
        <f>IFERROR(AVERAGE(AA221,AB221),"-")</f>
        <v>-</v>
      </c>
      <c r="AC227" s="61"/>
      <c r="AH227" s="25" t="s">
        <v>143</v>
      </c>
      <c r="AI227" s="24" t="s">
        <v>142</v>
      </c>
      <c r="AJ227" s="24" t="s">
        <v>142</v>
      </c>
      <c r="AK227" s="26" t="s">
        <v>142</v>
      </c>
      <c r="AL227" s="25" t="s">
        <v>143</v>
      </c>
      <c r="AM227" s="24" t="s">
        <v>142</v>
      </c>
      <c r="AN227" s="24" t="s">
        <v>142</v>
      </c>
      <c r="AO227" s="26" t="s">
        <v>142</v>
      </c>
      <c r="AP227" s="25" t="s">
        <v>173</v>
      </c>
      <c r="AQ227" s="24" t="s">
        <v>142</v>
      </c>
      <c r="AR227" s="24" t="s">
        <v>142</v>
      </c>
      <c r="AS227" s="26" t="s">
        <v>142</v>
      </c>
      <c r="AT227" s="25" t="s">
        <v>142</v>
      </c>
      <c r="AU227" s="24" t="s">
        <v>142</v>
      </c>
      <c r="AV227" s="24" t="s">
        <v>142</v>
      </c>
      <c r="AW227" s="26" t="s">
        <v>142</v>
      </c>
      <c r="AX227" s="25" t="s">
        <v>142</v>
      </c>
      <c r="AY227" s="24" t="s">
        <v>142</v>
      </c>
      <c r="AZ227" s="24" t="s">
        <v>142</v>
      </c>
      <c r="BA227" s="24" t="s">
        <v>142</v>
      </c>
      <c r="BB227" s="25" t="s">
        <v>142</v>
      </c>
      <c r="BC227" s="24" t="s">
        <v>142</v>
      </c>
      <c r="BD227" s="24" t="s">
        <v>142</v>
      </c>
      <c r="BE227" s="26" t="s">
        <v>142</v>
      </c>
      <c r="BH227" s="67" t="s">
        <v>112</v>
      </c>
    </row>
    <row r="228" spans="4:60" hidden="1" outlineLevel="1" x14ac:dyDescent="0.45">
      <c r="D228" s="1" t="s">
        <v>433</v>
      </c>
      <c r="L228" s="148" t="s">
        <v>139</v>
      </c>
      <c r="N228" s="24" t="s">
        <v>434</v>
      </c>
      <c r="O228" s="24" t="s">
        <v>434</v>
      </c>
      <c r="P228" s="24" t="s">
        <v>434</v>
      </c>
      <c r="Q228" s="24" t="s">
        <v>434</v>
      </c>
      <c r="R228" s="24" t="s">
        <v>434</v>
      </c>
      <c r="S228" s="24" t="s">
        <v>434</v>
      </c>
      <c r="T228" s="24" t="s">
        <v>434</v>
      </c>
      <c r="U228" s="24" t="s">
        <v>434</v>
      </c>
      <c r="V228" s="24" t="s">
        <v>434</v>
      </c>
      <c r="W228" s="24" t="s">
        <v>434</v>
      </c>
      <c r="X228" s="61" t="str">
        <f>IFERROR(AVERAGE((W221+W222),(X221+X222)),"-")</f>
        <v>-</v>
      </c>
      <c r="Y228" s="62" t="str">
        <f t="shared" ref="Y228:AB228" si="1979">IFERROR(AVERAGE((X221+X222),(Y221+Y222)),"-")</f>
        <v>-</v>
      </c>
      <c r="Z228" s="62" t="str">
        <f t="shared" si="1979"/>
        <v>-</v>
      </c>
      <c r="AA228" s="62" t="str">
        <f t="shared" si="1979"/>
        <v>-</v>
      </c>
      <c r="AB228" s="62" t="str">
        <f t="shared" si="1979"/>
        <v>-</v>
      </c>
      <c r="AC228" s="61"/>
      <c r="AH228" s="25" t="s">
        <v>142</v>
      </c>
      <c r="AI228" s="24" t="s">
        <v>142</v>
      </c>
      <c r="AJ228" s="24" t="s">
        <v>142</v>
      </c>
      <c r="AK228" s="26" t="s">
        <v>142</v>
      </c>
      <c r="AL228" s="25" t="s">
        <v>142</v>
      </c>
      <c r="AM228" s="24" t="s">
        <v>142</v>
      </c>
      <c r="AN228" s="24" t="s">
        <v>142</v>
      </c>
      <c r="AO228" s="26" t="s">
        <v>142</v>
      </c>
      <c r="AP228" s="25" t="s">
        <v>142</v>
      </c>
      <c r="AQ228" s="24" t="s">
        <v>142</v>
      </c>
      <c r="AR228" s="24" t="s">
        <v>142</v>
      </c>
      <c r="AS228" s="26" t="s">
        <v>142</v>
      </c>
      <c r="AT228" s="25" t="s">
        <v>142</v>
      </c>
      <c r="AU228" s="24" t="s">
        <v>142</v>
      </c>
      <c r="AV228" s="24" t="s">
        <v>142</v>
      </c>
      <c r="AW228" s="26" t="s">
        <v>142</v>
      </c>
      <c r="AX228" s="25" t="s">
        <v>142</v>
      </c>
      <c r="AY228" s="24" t="s">
        <v>142</v>
      </c>
      <c r="AZ228" s="24" t="s">
        <v>142</v>
      </c>
      <c r="BA228" s="24" t="s">
        <v>142</v>
      </c>
      <c r="BB228" s="25" t="s">
        <v>142</v>
      </c>
      <c r="BC228" s="24" t="s">
        <v>142</v>
      </c>
      <c r="BD228" s="24" t="s">
        <v>142</v>
      </c>
      <c r="BE228" s="26" t="s">
        <v>142</v>
      </c>
      <c r="BH228" s="67" t="s">
        <v>112</v>
      </c>
    </row>
    <row r="229" spans="4:60" s="19" customFormat="1" collapsed="1" x14ac:dyDescent="0.45">
      <c r="D229" s="19" t="s">
        <v>155</v>
      </c>
      <c r="L229" s="157" t="s">
        <v>138</v>
      </c>
      <c r="M229" s="10"/>
      <c r="N229" s="49"/>
      <c r="O229" s="49"/>
      <c r="P229" s="49"/>
      <c r="Q229" s="49"/>
      <c r="R229" s="49"/>
      <c r="S229" s="49"/>
      <c r="T229" s="49"/>
      <c r="U229" s="49"/>
      <c r="V229" s="49"/>
      <c r="W229" s="49"/>
      <c r="X229" s="143" t="str">
        <f>IFERROR(X168/X227*Format!$E$11,"-")</f>
        <v>-</v>
      </c>
      <c r="Y229" s="144" t="str">
        <f>IFERROR(Y168/Y227*Format!$E$11,"-")</f>
        <v>-</v>
      </c>
      <c r="Z229" s="144" t="str">
        <f>IFERROR(Z168/Z227*Format!$E$11,"-")</f>
        <v>-</v>
      </c>
      <c r="AA229" s="144" t="str">
        <f>IFERROR(AA168/AA227*Format!$E$11,"-")</f>
        <v>-</v>
      </c>
      <c r="AB229" s="144" t="str">
        <f>IFERROR(AB168/AB227*Format!$E$11,"-")</f>
        <v>-</v>
      </c>
      <c r="AC229" s="143"/>
      <c r="AD229" s="49"/>
      <c r="AE229" s="49"/>
      <c r="AF229" s="49"/>
      <c r="AG229" s="50"/>
      <c r="AH229" s="50" t="s">
        <v>143</v>
      </c>
      <c r="AI229" s="49" t="s">
        <v>142</v>
      </c>
      <c r="AJ229" s="49" t="s">
        <v>142</v>
      </c>
      <c r="AK229" s="51" t="s">
        <v>142</v>
      </c>
      <c r="AL229" s="50" t="s">
        <v>143</v>
      </c>
      <c r="AM229" s="49" t="s">
        <v>142</v>
      </c>
      <c r="AN229" s="49" t="s">
        <v>142</v>
      </c>
      <c r="AO229" s="51" t="s">
        <v>142</v>
      </c>
      <c r="AP229" s="50" t="s">
        <v>173</v>
      </c>
      <c r="AQ229" s="49" t="s">
        <v>142</v>
      </c>
      <c r="AR229" s="49" t="s">
        <v>142</v>
      </c>
      <c r="AS229" s="51" t="s">
        <v>142</v>
      </c>
      <c r="AT229" s="50" t="s">
        <v>142</v>
      </c>
      <c r="AU229" s="49" t="s">
        <v>142</v>
      </c>
      <c r="AV229" s="49" t="s">
        <v>142</v>
      </c>
      <c r="AW229" s="51" t="s">
        <v>142</v>
      </c>
      <c r="AX229" s="50" t="s">
        <v>142</v>
      </c>
      <c r="AY229" s="49" t="s">
        <v>142</v>
      </c>
      <c r="AZ229" s="49" t="s">
        <v>142</v>
      </c>
      <c r="BA229" s="49" t="s">
        <v>142</v>
      </c>
      <c r="BB229" s="50" t="s">
        <v>142</v>
      </c>
      <c r="BC229" s="49" t="s">
        <v>142</v>
      </c>
      <c r="BD229" s="49" t="s">
        <v>142</v>
      </c>
      <c r="BE229" s="51" t="s">
        <v>142</v>
      </c>
      <c r="BF229" s="52"/>
      <c r="BG229" s="52"/>
      <c r="BH229" s="67" t="s">
        <v>112</v>
      </c>
    </row>
    <row r="230" spans="4:60" s="19" customFormat="1" x14ac:dyDescent="0.45">
      <c r="D230" s="19" t="s">
        <v>435</v>
      </c>
      <c r="L230" s="157" t="s">
        <v>138</v>
      </c>
      <c r="M230" s="10"/>
      <c r="N230" s="49"/>
      <c r="O230" s="49"/>
      <c r="P230" s="49"/>
      <c r="Q230" s="49"/>
      <c r="R230" s="49"/>
      <c r="S230" s="49"/>
      <c r="T230" s="49"/>
      <c r="U230" s="49"/>
      <c r="V230" s="49"/>
      <c r="W230" s="49"/>
      <c r="X230" s="143" t="str">
        <f>IFERROR(X168/X228*Format!$E$11,"-")</f>
        <v>-</v>
      </c>
      <c r="Y230" s="144" t="str">
        <f>IFERROR(Y168/Y228*Format!$E$11,"-")</f>
        <v>-</v>
      </c>
      <c r="Z230" s="144" t="str">
        <f>IFERROR(Z168/Z228*Format!$E$11,"-")</f>
        <v>-</v>
      </c>
      <c r="AA230" s="144" t="str">
        <f>IFERROR(AA168/AA228*Format!$E$11,"-")</f>
        <v>-</v>
      </c>
      <c r="AB230" s="144" t="str">
        <f>IFERROR(AB168/AB228*Format!$E$11,"-")</f>
        <v>-</v>
      </c>
      <c r="AC230" s="143"/>
      <c r="AD230" s="49"/>
      <c r="AE230" s="49"/>
      <c r="AF230" s="49"/>
      <c r="AG230" s="50"/>
      <c r="AH230" s="50" t="s">
        <v>142</v>
      </c>
      <c r="AI230" s="49" t="s">
        <v>142</v>
      </c>
      <c r="AJ230" s="49" t="s">
        <v>142</v>
      </c>
      <c r="AK230" s="51" t="s">
        <v>142</v>
      </c>
      <c r="AL230" s="50" t="s">
        <v>142</v>
      </c>
      <c r="AM230" s="49" t="s">
        <v>142</v>
      </c>
      <c r="AN230" s="49" t="s">
        <v>142</v>
      </c>
      <c r="AO230" s="51" t="s">
        <v>142</v>
      </c>
      <c r="AP230" s="50" t="s">
        <v>142</v>
      </c>
      <c r="AQ230" s="49" t="s">
        <v>142</v>
      </c>
      <c r="AR230" s="49" t="s">
        <v>142</v>
      </c>
      <c r="AS230" s="51" t="s">
        <v>142</v>
      </c>
      <c r="AT230" s="50" t="s">
        <v>142</v>
      </c>
      <c r="AU230" s="49" t="s">
        <v>142</v>
      </c>
      <c r="AV230" s="49" t="s">
        <v>142</v>
      </c>
      <c r="AW230" s="51" t="s">
        <v>142</v>
      </c>
      <c r="AX230" s="50" t="s">
        <v>142</v>
      </c>
      <c r="AY230" s="49" t="s">
        <v>142</v>
      </c>
      <c r="AZ230" s="49" t="s">
        <v>142</v>
      </c>
      <c r="BA230" s="49" t="s">
        <v>142</v>
      </c>
      <c r="BB230" s="50" t="s">
        <v>142</v>
      </c>
      <c r="BC230" s="49" t="s">
        <v>142</v>
      </c>
      <c r="BD230" s="49" t="s">
        <v>142</v>
      </c>
      <c r="BE230" s="51" t="s">
        <v>142</v>
      </c>
      <c r="BF230" s="52"/>
      <c r="BG230" s="52"/>
      <c r="BH230" s="67" t="s">
        <v>112</v>
      </c>
    </row>
    <row r="231" spans="4:60" s="19" customFormat="1" x14ac:dyDescent="0.45">
      <c r="D231" s="19" t="s">
        <v>119</v>
      </c>
      <c r="L231" s="157" t="s">
        <v>138</v>
      </c>
      <c r="M231" s="10"/>
      <c r="N231" s="49" t="str">
        <f>IFERROR(N267/N221*Format!$E$11,"-")</f>
        <v>-</v>
      </c>
      <c r="O231" s="49" t="str">
        <f>IFERROR(O267/O221*Format!$E$11,"-")</f>
        <v>-</v>
      </c>
      <c r="P231" s="49" t="str">
        <f>IFERROR(P267/P221*Format!$E$11,"-")</f>
        <v>-</v>
      </c>
      <c r="Q231" s="49" t="str">
        <f>IFERROR(Q267/Q221*Format!$E$11,"-")</f>
        <v>-</v>
      </c>
      <c r="R231" s="49" t="str">
        <f>IFERROR(R267/R221*Format!$E$11,"-")</f>
        <v>-</v>
      </c>
      <c r="S231" s="49" t="str">
        <f>IFERROR(S267/S221*Format!$E$11,"-")</f>
        <v>-</v>
      </c>
      <c r="T231" s="49" t="str">
        <f>IFERROR(T267/T221*Format!$E$11,"-")</f>
        <v>-</v>
      </c>
      <c r="U231" s="49" t="str">
        <f>IFERROR(U267/U221*Format!$E$11,"-")</f>
        <v>-</v>
      </c>
      <c r="V231" s="49" t="str">
        <f>IFERROR(V267/V221*Format!$E$11,"-")</f>
        <v>-</v>
      </c>
      <c r="W231" s="49" t="str">
        <f>IFERROR(W267/W221*Format!$E$11,"-")</f>
        <v>-</v>
      </c>
      <c r="X231" s="143" t="str">
        <f>IFERROR(X267/X221*Format!$E$11,"-")</f>
        <v>-</v>
      </c>
      <c r="Y231" s="144" t="str">
        <f>IFERROR(Y267/Y221*Format!$E$11,"-")</f>
        <v>-</v>
      </c>
      <c r="Z231" s="144" t="str">
        <f>IFERROR(Z267/Z221*Format!$E$11,"-")</f>
        <v>-</v>
      </c>
      <c r="AA231" s="144" t="str">
        <f>IFERROR(AA267/AA221*Format!$E$11,"-")</f>
        <v>-</v>
      </c>
      <c r="AB231" s="144" t="str">
        <f>IFERROR(AB267/AB221*Format!$E$11,"-")</f>
        <v>-</v>
      </c>
      <c r="AC231" s="143"/>
      <c r="AD231" s="49"/>
      <c r="AE231" s="49"/>
      <c r="AF231" s="49"/>
      <c r="AG231" s="50"/>
      <c r="AH231" s="50" t="str">
        <f>IFERROR(AH267/AH221*Format!$E$11,"-")</f>
        <v>-</v>
      </c>
      <c r="AI231" s="49" t="str">
        <f>IFERROR(AI267/AI221*Format!$E$11,"-")</f>
        <v>-</v>
      </c>
      <c r="AJ231" s="49" t="str">
        <f>IFERROR(AJ267/AJ221*Format!$E$11,"-")</f>
        <v>-</v>
      </c>
      <c r="AK231" s="51" t="str">
        <f>IFERROR(AK267/AK221*Format!$E$11,"-")</f>
        <v>-</v>
      </c>
      <c r="AL231" s="50" t="str">
        <f>IFERROR(AL267/AL221*Format!$E$11,"-")</f>
        <v>-</v>
      </c>
      <c r="AM231" s="49" t="str">
        <f>IFERROR(AM267/AM221*Format!$E$11,"-")</f>
        <v>-</v>
      </c>
      <c r="AN231" s="49" t="str">
        <f>IFERROR(AN267/AN221*Format!$E$11,"-")</f>
        <v>-</v>
      </c>
      <c r="AO231" s="51" t="str">
        <f>IFERROR(AO267/AO221*Format!$E$11,"-")</f>
        <v>-</v>
      </c>
      <c r="AP231" s="50" t="str">
        <f>IFERROR(AP267/AP221*Format!$E$11,"-")</f>
        <v>-</v>
      </c>
      <c r="AQ231" s="49" t="str">
        <f>IFERROR(AQ267/AQ221*Format!$E$11,"-")</f>
        <v>-</v>
      </c>
      <c r="AR231" s="49" t="str">
        <f>IFERROR(AR267/AR221*Format!$E$11,"-")</f>
        <v>-</v>
      </c>
      <c r="AS231" s="51" t="str">
        <f>IFERROR(AS267/AS221*Format!$E$11,"-")</f>
        <v>-</v>
      </c>
      <c r="AT231" s="50" t="str">
        <f>IFERROR(AT267/AT221*Format!$E$11,"-")</f>
        <v>-</v>
      </c>
      <c r="AU231" s="49" t="str">
        <f>IFERROR(AU267/AU221*Format!$E$11,"-")</f>
        <v>-</v>
      </c>
      <c r="AV231" s="49" t="str">
        <f>IFERROR(AV267/AV221*Format!$E$11,"-")</f>
        <v>-</v>
      </c>
      <c r="AW231" s="51" t="str">
        <f>IFERROR(AW267/AW221*Format!$E$11,"-")</f>
        <v>-</v>
      </c>
      <c r="AX231" s="50" t="str">
        <f>IFERROR(AX267/AX221*Format!$E$11,"-")</f>
        <v>-</v>
      </c>
      <c r="AY231" s="49" t="str">
        <f>IFERROR(AY267/AY221*Format!$E$11,"-")</f>
        <v>-</v>
      </c>
      <c r="AZ231" s="49" t="str">
        <f>IFERROR(AZ267/AZ221*Format!$E$11,"-")</f>
        <v>-</v>
      </c>
      <c r="BA231" s="49" t="str">
        <f>IFERROR(BA267/BA221*Format!$E$11,"-")</f>
        <v>-</v>
      </c>
      <c r="BB231" s="50" t="str">
        <f>IFERROR(BB267/BB221*Format!$E$11,"-")</f>
        <v>-</v>
      </c>
      <c r="BC231" s="49" t="str">
        <f>IFERROR(BC267/BC221*Format!$E$11,"-")</f>
        <v>-</v>
      </c>
      <c r="BD231" s="49" t="str">
        <f>IFERROR(BD267/BD221*Format!$E$11,"-")</f>
        <v>-</v>
      </c>
      <c r="BE231" s="51" t="str">
        <f>IFERROR(BE267/BE221*Format!$E$11,"-")</f>
        <v>-</v>
      </c>
      <c r="BF231" s="52"/>
      <c r="BG231" s="52"/>
      <c r="BH231" s="67" t="s">
        <v>112</v>
      </c>
    </row>
    <row r="232" spans="4:60" s="19" customFormat="1" x14ac:dyDescent="0.45">
      <c r="D232" s="19" t="s">
        <v>120</v>
      </c>
      <c r="L232" s="157" t="s">
        <v>138</v>
      </c>
      <c r="M232" s="10"/>
      <c r="N232" s="49">
        <f t="shared" ref="N232:V232" si="1980">IF(SUM(N233,N234)=0,0,SUM(N233,N234))</f>
        <v>0</v>
      </c>
      <c r="O232" s="49">
        <f t="shared" si="1980"/>
        <v>0</v>
      </c>
      <c r="P232" s="49">
        <f t="shared" si="1980"/>
        <v>0</v>
      </c>
      <c r="Q232" s="49">
        <f t="shared" si="1980"/>
        <v>0</v>
      </c>
      <c r="R232" s="49">
        <f t="shared" si="1980"/>
        <v>0</v>
      </c>
      <c r="S232" s="49">
        <f t="shared" si="1980"/>
        <v>0</v>
      </c>
      <c r="T232" s="49">
        <f t="shared" si="1980"/>
        <v>0</v>
      </c>
      <c r="U232" s="49">
        <f t="shared" si="1980"/>
        <v>0</v>
      </c>
      <c r="V232" s="49">
        <f t="shared" si="1980"/>
        <v>0</v>
      </c>
      <c r="W232" s="49">
        <f>IF(SUM(W233,W234)=0,0,SUM(W233,W234))</f>
        <v>0</v>
      </c>
      <c r="X232" s="143">
        <f t="shared" ref="X232:AB232" si="1981">IF(SUM(X233,X234)=0,0,SUM(X233,X234))</f>
        <v>0</v>
      </c>
      <c r="Y232" s="144">
        <f t="shared" si="1981"/>
        <v>0</v>
      </c>
      <c r="Z232" s="144">
        <f t="shared" si="1981"/>
        <v>0</v>
      </c>
      <c r="AA232" s="144">
        <f t="shared" si="1981"/>
        <v>0</v>
      </c>
      <c r="AB232" s="144">
        <f t="shared" si="1981"/>
        <v>0</v>
      </c>
      <c r="AC232" s="144"/>
      <c r="AD232" s="49"/>
      <c r="AE232" s="49"/>
      <c r="AF232" s="49"/>
      <c r="AG232" s="50"/>
      <c r="AH232" s="50">
        <f t="shared" ref="AH232:AK232" si="1982">IF(SUM(AH233,AH234)=0,0,SUM(AH233,AH234))</f>
        <v>0</v>
      </c>
      <c r="AI232" s="50">
        <f t="shared" si="1982"/>
        <v>0</v>
      </c>
      <c r="AJ232" s="50">
        <f t="shared" si="1982"/>
        <v>0</v>
      </c>
      <c r="AK232" s="50">
        <f t="shared" si="1982"/>
        <v>0</v>
      </c>
      <c r="AL232" s="50">
        <f t="shared" ref="AL232:AO232" si="1983">IF(SUM(AL233,AL234)=0,0,SUM(AL233,AL234))</f>
        <v>0</v>
      </c>
      <c r="AM232" s="50">
        <f t="shared" si="1983"/>
        <v>0</v>
      </c>
      <c r="AN232" s="50">
        <f t="shared" si="1983"/>
        <v>0</v>
      </c>
      <c r="AO232" s="50">
        <f t="shared" si="1983"/>
        <v>0</v>
      </c>
      <c r="AP232" s="50">
        <f t="shared" ref="AP232:BE232" si="1984">IF(SUM(AP233,AP234)=0,0,SUM(AP233,AP234))</f>
        <v>0</v>
      </c>
      <c r="AQ232" s="50">
        <f t="shared" si="1984"/>
        <v>0</v>
      </c>
      <c r="AR232" s="50">
        <f t="shared" si="1984"/>
        <v>0</v>
      </c>
      <c r="AS232" s="50">
        <f t="shared" si="1984"/>
        <v>0</v>
      </c>
      <c r="AT232" s="50">
        <f t="shared" si="1984"/>
        <v>0</v>
      </c>
      <c r="AU232" s="50">
        <f t="shared" si="1984"/>
        <v>0</v>
      </c>
      <c r="AV232" s="50">
        <f t="shared" si="1984"/>
        <v>0</v>
      </c>
      <c r="AW232" s="50">
        <f t="shared" si="1984"/>
        <v>0</v>
      </c>
      <c r="AX232" s="50">
        <f t="shared" si="1984"/>
        <v>0</v>
      </c>
      <c r="AY232" s="50">
        <f t="shared" si="1984"/>
        <v>0</v>
      </c>
      <c r="AZ232" s="50">
        <f t="shared" si="1984"/>
        <v>0</v>
      </c>
      <c r="BA232" s="50">
        <f t="shared" si="1984"/>
        <v>0</v>
      </c>
      <c r="BB232" s="50">
        <f t="shared" si="1984"/>
        <v>0</v>
      </c>
      <c r="BC232" s="50">
        <f t="shared" si="1984"/>
        <v>0</v>
      </c>
      <c r="BD232" s="50">
        <f t="shared" si="1984"/>
        <v>0</v>
      </c>
      <c r="BE232" s="50">
        <f t="shared" si="1984"/>
        <v>0</v>
      </c>
      <c r="BF232" s="52"/>
      <c r="BG232" s="52"/>
      <c r="BH232" s="67" t="s">
        <v>112</v>
      </c>
    </row>
    <row r="233" spans="4:60" s="19" customFormat="1" hidden="1" outlineLevel="1" x14ac:dyDescent="0.45">
      <c r="E233" s="19" t="s">
        <v>121</v>
      </c>
      <c r="L233" s="157" t="s">
        <v>138</v>
      </c>
      <c r="M233" s="10"/>
      <c r="N233" s="49"/>
      <c r="O233" s="49"/>
      <c r="P233" s="49"/>
      <c r="Q233" s="49"/>
      <c r="R233" s="49"/>
      <c r="S233" s="49"/>
      <c r="T233" s="49"/>
      <c r="U233" s="49"/>
      <c r="V233" s="49"/>
      <c r="W233" s="49"/>
      <c r="X233" s="143">
        <f>W233</f>
        <v>0</v>
      </c>
      <c r="Y233" s="144">
        <f t="shared" ref="Y233:AB233" si="1985">X233</f>
        <v>0</v>
      </c>
      <c r="Z233" s="144">
        <f t="shared" si="1985"/>
        <v>0</v>
      </c>
      <c r="AA233" s="144">
        <f t="shared" si="1985"/>
        <v>0</v>
      </c>
      <c r="AB233" s="144">
        <f t="shared" si="1985"/>
        <v>0</v>
      </c>
      <c r="AC233" s="143"/>
      <c r="AD233" s="49"/>
      <c r="AE233" s="49"/>
      <c r="AF233" s="49"/>
      <c r="AG233" s="50"/>
      <c r="AH233" s="50" t="s">
        <v>143</v>
      </c>
      <c r="AI233" s="49" t="s">
        <v>142</v>
      </c>
      <c r="AJ233" s="49" t="s">
        <v>142</v>
      </c>
      <c r="AK233" s="51" t="s">
        <v>142</v>
      </c>
      <c r="AL233" s="50" t="s">
        <v>143</v>
      </c>
      <c r="AM233" s="49" t="s">
        <v>142</v>
      </c>
      <c r="AN233" s="49" t="s">
        <v>142</v>
      </c>
      <c r="AO233" s="51" t="s">
        <v>142</v>
      </c>
      <c r="AP233" s="50" t="s">
        <v>173</v>
      </c>
      <c r="AQ233" s="49" t="s">
        <v>142</v>
      </c>
      <c r="AR233" s="49" t="s">
        <v>142</v>
      </c>
      <c r="AS233" s="51" t="s">
        <v>142</v>
      </c>
      <c r="AT233" s="50" t="s">
        <v>142</v>
      </c>
      <c r="AU233" s="49" t="s">
        <v>142</v>
      </c>
      <c r="AV233" s="49" t="s">
        <v>142</v>
      </c>
      <c r="AW233" s="51" t="s">
        <v>142</v>
      </c>
      <c r="AX233" s="50" t="s">
        <v>142</v>
      </c>
      <c r="AY233" s="49" t="s">
        <v>142</v>
      </c>
      <c r="AZ233" s="49" t="s">
        <v>142</v>
      </c>
      <c r="BA233" s="49" t="s">
        <v>142</v>
      </c>
      <c r="BB233" s="50" t="s">
        <v>142</v>
      </c>
      <c r="BC233" s="49" t="s">
        <v>142</v>
      </c>
      <c r="BD233" s="49" t="s">
        <v>142</v>
      </c>
      <c r="BE233" s="51" t="s">
        <v>142</v>
      </c>
      <c r="BF233" s="52"/>
      <c r="BG233" s="52"/>
      <c r="BH233" s="67" t="s">
        <v>112</v>
      </c>
    </row>
    <row r="234" spans="4:60" s="19" customFormat="1" hidden="1" outlineLevel="1" x14ac:dyDescent="0.45">
      <c r="E234" s="19" t="s">
        <v>122</v>
      </c>
      <c r="L234" s="157" t="s">
        <v>138</v>
      </c>
      <c r="M234" s="10"/>
      <c r="N234" s="49"/>
      <c r="O234" s="49"/>
      <c r="P234" s="49"/>
      <c r="Q234" s="49"/>
      <c r="R234" s="49"/>
      <c r="S234" s="49"/>
      <c r="T234" s="49"/>
      <c r="U234" s="49"/>
      <c r="V234" s="49"/>
      <c r="W234" s="49"/>
      <c r="X234" s="143">
        <f>W234</f>
        <v>0</v>
      </c>
      <c r="Y234" s="144">
        <f t="shared" ref="Y234:AB234" si="1986">X234</f>
        <v>0</v>
      </c>
      <c r="Z234" s="144">
        <f t="shared" si="1986"/>
        <v>0</v>
      </c>
      <c r="AA234" s="144">
        <f t="shared" si="1986"/>
        <v>0</v>
      </c>
      <c r="AB234" s="144">
        <f t="shared" si="1986"/>
        <v>0</v>
      </c>
      <c r="AC234" s="143"/>
      <c r="AD234" s="49"/>
      <c r="AE234" s="49"/>
      <c r="AF234" s="49"/>
      <c r="AG234" s="50"/>
      <c r="AH234" s="50" t="s">
        <v>143</v>
      </c>
      <c r="AI234" s="49" t="s">
        <v>142</v>
      </c>
      <c r="AJ234" s="49" t="s">
        <v>142</v>
      </c>
      <c r="AK234" s="51" t="s">
        <v>142</v>
      </c>
      <c r="AL234" s="50" t="s">
        <v>143</v>
      </c>
      <c r="AM234" s="49" t="s">
        <v>142</v>
      </c>
      <c r="AN234" s="49" t="s">
        <v>142</v>
      </c>
      <c r="AO234" s="51" t="s">
        <v>142</v>
      </c>
      <c r="AP234" s="50" t="s">
        <v>173</v>
      </c>
      <c r="AQ234" s="49" t="s">
        <v>142</v>
      </c>
      <c r="AR234" s="49" t="s">
        <v>142</v>
      </c>
      <c r="AS234" s="51" t="s">
        <v>142</v>
      </c>
      <c r="AT234" s="50" t="s">
        <v>142</v>
      </c>
      <c r="AU234" s="49" t="s">
        <v>142</v>
      </c>
      <c r="AV234" s="49" t="s">
        <v>142</v>
      </c>
      <c r="AW234" s="51" t="s">
        <v>142</v>
      </c>
      <c r="AX234" s="50" t="s">
        <v>142</v>
      </c>
      <c r="AY234" s="49" t="s">
        <v>142</v>
      </c>
      <c r="AZ234" s="49" t="s">
        <v>142</v>
      </c>
      <c r="BA234" s="49" t="s">
        <v>142</v>
      </c>
      <c r="BB234" s="50" t="s">
        <v>142</v>
      </c>
      <c r="BC234" s="49" t="s">
        <v>142</v>
      </c>
      <c r="BD234" s="49" t="s">
        <v>142</v>
      </c>
      <c r="BE234" s="51" t="s">
        <v>142</v>
      </c>
      <c r="BF234" s="52"/>
      <c r="BG234" s="52"/>
      <c r="BH234" s="67" t="s">
        <v>112</v>
      </c>
    </row>
    <row r="235" spans="4:60" s="7" customFormat="1" collapsed="1" x14ac:dyDescent="0.45">
      <c r="D235" s="7" t="s">
        <v>147</v>
      </c>
      <c r="L235" s="151" t="s">
        <v>47</v>
      </c>
      <c r="M235" s="18"/>
      <c r="N235" s="45" t="str">
        <f t="shared" ref="N235:V235" si="1987">IFERROR(IF(OR(N232=0,N229&lt;=0),"-",N232/N229*100),"-")</f>
        <v>-</v>
      </c>
      <c r="O235" s="45" t="str">
        <f t="shared" si="1987"/>
        <v>-</v>
      </c>
      <c r="P235" s="45" t="str">
        <f t="shared" si="1987"/>
        <v>-</v>
      </c>
      <c r="Q235" s="45" t="str">
        <f t="shared" si="1987"/>
        <v>-</v>
      </c>
      <c r="R235" s="45" t="str">
        <f t="shared" si="1987"/>
        <v>-</v>
      </c>
      <c r="S235" s="45" t="str">
        <f t="shared" si="1987"/>
        <v>-</v>
      </c>
      <c r="T235" s="45" t="str">
        <f t="shared" si="1987"/>
        <v>-</v>
      </c>
      <c r="U235" s="45" t="str">
        <f t="shared" si="1987"/>
        <v>-</v>
      </c>
      <c r="V235" s="45" t="str">
        <f t="shared" si="1987"/>
        <v>-</v>
      </c>
      <c r="W235" s="45" t="str">
        <f>IFERROR(IF(OR(W232=0,W229&lt;=0),"-",W232/W229*100),"-")</f>
        <v>-</v>
      </c>
      <c r="X235" s="145" t="str">
        <f t="shared" ref="X235:AB235" si="1988">IFERROR(IF(OR(X232=0,X229&lt;=0),"-",X232/X229*100),"-")</f>
        <v>-</v>
      </c>
      <c r="Y235" s="146" t="str">
        <f t="shared" si="1988"/>
        <v>-</v>
      </c>
      <c r="Z235" s="146" t="str">
        <f t="shared" si="1988"/>
        <v>-</v>
      </c>
      <c r="AA235" s="146" t="str">
        <f t="shared" si="1988"/>
        <v>-</v>
      </c>
      <c r="AB235" s="146" t="str">
        <f t="shared" si="1988"/>
        <v>-</v>
      </c>
      <c r="AC235" s="145"/>
      <c r="AD235" s="45"/>
      <c r="AE235" s="45"/>
      <c r="AF235" s="45"/>
      <c r="AG235" s="46"/>
      <c r="AH235" s="46" t="s">
        <v>143</v>
      </c>
      <c r="AI235" s="46" t="s">
        <v>143</v>
      </c>
      <c r="AJ235" s="46" t="s">
        <v>143</v>
      </c>
      <c r="AK235" s="46" t="s">
        <v>143</v>
      </c>
      <c r="AL235" s="46" t="s">
        <v>143</v>
      </c>
      <c r="AM235" s="46" t="s">
        <v>143</v>
      </c>
      <c r="AN235" s="46" t="s">
        <v>143</v>
      </c>
      <c r="AO235" s="46" t="s">
        <v>143</v>
      </c>
      <c r="AP235" s="46" t="s">
        <v>143</v>
      </c>
      <c r="AQ235" s="46" t="s">
        <v>143</v>
      </c>
      <c r="AR235" s="46" t="s">
        <v>143</v>
      </c>
      <c r="AS235" s="46" t="s">
        <v>143</v>
      </c>
      <c r="AT235" s="46" t="s">
        <v>143</v>
      </c>
      <c r="AU235" s="46" t="s">
        <v>143</v>
      </c>
      <c r="AV235" s="46" t="s">
        <v>143</v>
      </c>
      <c r="AW235" s="46" t="s">
        <v>143</v>
      </c>
      <c r="AX235" s="46" t="s">
        <v>143</v>
      </c>
      <c r="AY235" s="46" t="s">
        <v>143</v>
      </c>
      <c r="AZ235" s="46" t="s">
        <v>143</v>
      </c>
      <c r="BA235" s="46" t="s">
        <v>143</v>
      </c>
      <c r="BB235" s="46" t="s">
        <v>143</v>
      </c>
      <c r="BC235" s="46" t="s">
        <v>143</v>
      </c>
      <c r="BD235" s="46" t="s">
        <v>143</v>
      </c>
      <c r="BE235" s="46" t="s">
        <v>143</v>
      </c>
      <c r="BF235" s="48"/>
      <c r="BG235" s="48"/>
      <c r="BH235" s="67" t="s">
        <v>112</v>
      </c>
    </row>
    <row r="236" spans="4:60" hidden="1" outlineLevel="1" x14ac:dyDescent="0.45">
      <c r="D236" s="1" t="s">
        <v>123</v>
      </c>
      <c r="L236" s="148" t="str">
        <f>Format!$E$10</f>
        <v>百万円</v>
      </c>
      <c r="X236" s="61">
        <f>IFERROR(SUM(X237,X238),"-")</f>
        <v>0</v>
      </c>
      <c r="Y236" s="62">
        <f t="shared" ref="Y236:AB236" si="1989">IFERROR(SUM(Y237,Y238),"-")</f>
        <v>0</v>
      </c>
      <c r="Z236" s="62">
        <f t="shared" si="1989"/>
        <v>0</v>
      </c>
      <c r="AA236" s="62">
        <f t="shared" si="1989"/>
        <v>0</v>
      </c>
      <c r="AB236" s="62">
        <f t="shared" si="1989"/>
        <v>0</v>
      </c>
      <c r="AC236" s="61"/>
      <c r="AH236" s="25" t="s">
        <v>143</v>
      </c>
      <c r="AI236" s="25" t="s">
        <v>143</v>
      </c>
      <c r="AJ236" s="25" t="s">
        <v>143</v>
      </c>
      <c r="AK236" s="25" t="s">
        <v>143</v>
      </c>
      <c r="AL236" s="25" t="s">
        <v>143</v>
      </c>
      <c r="AM236" s="25" t="s">
        <v>143</v>
      </c>
      <c r="AN236" s="25" t="s">
        <v>143</v>
      </c>
      <c r="AO236" s="25" t="s">
        <v>143</v>
      </c>
      <c r="AP236" s="25" t="s">
        <v>143</v>
      </c>
      <c r="AQ236" s="25" t="s">
        <v>143</v>
      </c>
      <c r="AR236" s="25" t="s">
        <v>143</v>
      </c>
      <c r="AS236" s="25" t="s">
        <v>143</v>
      </c>
      <c r="AT236" s="25" t="s">
        <v>143</v>
      </c>
      <c r="AU236" s="25" t="s">
        <v>143</v>
      </c>
      <c r="AV236" s="25" t="s">
        <v>143</v>
      </c>
      <c r="AW236" s="25" t="s">
        <v>143</v>
      </c>
      <c r="AX236" s="25" t="s">
        <v>143</v>
      </c>
      <c r="AY236" s="25" t="s">
        <v>143</v>
      </c>
      <c r="AZ236" s="25" t="s">
        <v>143</v>
      </c>
      <c r="BA236" s="25" t="s">
        <v>143</v>
      </c>
      <c r="BB236" s="25" t="s">
        <v>143</v>
      </c>
      <c r="BC236" s="25" t="s">
        <v>143</v>
      </c>
      <c r="BD236" s="25" t="s">
        <v>143</v>
      </c>
      <c r="BE236" s="25" t="s">
        <v>143</v>
      </c>
      <c r="BH236" s="67" t="s">
        <v>112</v>
      </c>
    </row>
    <row r="237" spans="4:60" hidden="1" outlineLevel="1" x14ac:dyDescent="0.45">
      <c r="E237" s="1" t="s">
        <v>121</v>
      </c>
      <c r="L237" s="148" t="str">
        <f>Format!$E$10</f>
        <v>百万円</v>
      </c>
      <c r="N237" s="24" t="s">
        <v>173</v>
      </c>
      <c r="O237" s="24" t="s">
        <v>142</v>
      </c>
      <c r="P237" s="24" t="s">
        <v>142</v>
      </c>
      <c r="Q237" s="24" t="s">
        <v>142</v>
      </c>
      <c r="R237" s="24" t="s">
        <v>142</v>
      </c>
      <c r="S237" s="24" t="s">
        <v>142</v>
      </c>
      <c r="T237" s="24" t="s">
        <v>142</v>
      </c>
      <c r="U237" s="24" t="s">
        <v>142</v>
      </c>
      <c r="V237" s="24" t="s">
        <v>142</v>
      </c>
      <c r="W237" s="24" t="s">
        <v>142</v>
      </c>
      <c r="X237" s="61" t="str">
        <f>IFERROR(X233*X$221/Format!$E$11,"-")</f>
        <v>-</v>
      </c>
      <c r="Y237" s="62" t="str">
        <f>IFERROR(Y233*Y$221/Format!$E$11,"-")</f>
        <v>-</v>
      </c>
      <c r="Z237" s="62" t="str">
        <f>IFERROR(Z233*Z$221/Format!$E$11,"-")</f>
        <v>-</v>
      </c>
      <c r="AA237" s="62" t="str">
        <f>IFERROR(AA233*AA$221/Format!$E$11,"-")</f>
        <v>-</v>
      </c>
      <c r="AB237" s="62" t="str">
        <f>IFERROR(AB233*AB$221/Format!$E$11,"-")</f>
        <v>-</v>
      </c>
      <c r="AC237" s="61"/>
      <c r="AH237" s="25" t="s">
        <v>143</v>
      </c>
      <c r="AI237" s="25" t="s">
        <v>143</v>
      </c>
      <c r="AJ237" s="25" t="s">
        <v>143</v>
      </c>
      <c r="AK237" s="25" t="s">
        <v>143</v>
      </c>
      <c r="AL237" s="25" t="s">
        <v>143</v>
      </c>
      <c r="AM237" s="25" t="s">
        <v>143</v>
      </c>
      <c r="AN237" s="25" t="s">
        <v>143</v>
      </c>
      <c r="AO237" s="25" t="s">
        <v>143</v>
      </c>
      <c r="AP237" s="25" t="s">
        <v>143</v>
      </c>
      <c r="AQ237" s="25" t="s">
        <v>143</v>
      </c>
      <c r="AR237" s="25" t="s">
        <v>143</v>
      </c>
      <c r="AS237" s="25" t="s">
        <v>143</v>
      </c>
      <c r="AT237" s="25" t="s">
        <v>143</v>
      </c>
      <c r="AU237" s="25" t="s">
        <v>143</v>
      </c>
      <c r="AV237" s="25" t="s">
        <v>143</v>
      </c>
      <c r="AW237" s="25" t="s">
        <v>143</v>
      </c>
      <c r="AX237" s="25" t="s">
        <v>143</v>
      </c>
      <c r="AY237" s="25" t="s">
        <v>143</v>
      </c>
      <c r="AZ237" s="25" t="s">
        <v>143</v>
      </c>
      <c r="BA237" s="25" t="s">
        <v>143</v>
      </c>
      <c r="BB237" s="25" t="s">
        <v>143</v>
      </c>
      <c r="BC237" s="25" t="s">
        <v>143</v>
      </c>
      <c r="BD237" s="25" t="s">
        <v>143</v>
      </c>
      <c r="BE237" s="25" t="s">
        <v>143</v>
      </c>
      <c r="BH237" s="67" t="s">
        <v>112</v>
      </c>
    </row>
    <row r="238" spans="4:60" hidden="1" outlineLevel="1" x14ac:dyDescent="0.45">
      <c r="E238" s="1" t="s">
        <v>122</v>
      </c>
      <c r="L238" s="148" t="str">
        <f>Format!$E$10</f>
        <v>百万円</v>
      </c>
      <c r="N238" s="24" t="s">
        <v>173</v>
      </c>
      <c r="O238" s="24" t="s">
        <v>142</v>
      </c>
      <c r="P238" s="24" t="s">
        <v>142</v>
      </c>
      <c r="Q238" s="24" t="s">
        <v>142</v>
      </c>
      <c r="R238" s="24" t="s">
        <v>142</v>
      </c>
      <c r="S238" s="24" t="s">
        <v>142</v>
      </c>
      <c r="T238" s="24" t="s">
        <v>142</v>
      </c>
      <c r="U238" s="24" t="s">
        <v>142</v>
      </c>
      <c r="V238" s="24" t="s">
        <v>142</v>
      </c>
      <c r="W238" s="24" t="str">
        <f>IFERROR($W$234*$W$221/Format!$E$11,"-")</f>
        <v>-</v>
      </c>
      <c r="X238" s="61" t="str">
        <f>IFERROR(X234*X$221/Format!$E$11,"-")</f>
        <v>-</v>
      </c>
      <c r="Y238" s="62" t="str">
        <f>IFERROR(Y234*Y$221/Format!$E$11,"-")</f>
        <v>-</v>
      </c>
      <c r="Z238" s="62" t="str">
        <f>IFERROR(Z234*Z$221/Format!$E$11,"-")</f>
        <v>-</v>
      </c>
      <c r="AA238" s="62" t="str">
        <f>IFERROR(AA234*AA$221/Format!$E$11,"-")</f>
        <v>-</v>
      </c>
      <c r="AB238" s="62" t="str">
        <f>IFERROR(AB234*AB$221/Format!$E$11,"-")</f>
        <v>-</v>
      </c>
      <c r="AC238" s="61"/>
      <c r="AH238" s="25" t="s">
        <v>143</v>
      </c>
      <c r="AI238" s="25" t="s">
        <v>143</v>
      </c>
      <c r="AJ238" s="25" t="s">
        <v>143</v>
      </c>
      <c r="AK238" s="25" t="s">
        <v>143</v>
      </c>
      <c r="AL238" s="25" t="s">
        <v>143</v>
      </c>
      <c r="AM238" s="25" t="s">
        <v>143</v>
      </c>
      <c r="AN238" s="25" t="s">
        <v>143</v>
      </c>
      <c r="AO238" s="25" t="s">
        <v>143</v>
      </c>
      <c r="AP238" s="25" t="s">
        <v>143</v>
      </c>
      <c r="AQ238" s="25" t="s">
        <v>143</v>
      </c>
      <c r="AR238" s="25" t="s">
        <v>143</v>
      </c>
      <c r="AS238" s="25" t="s">
        <v>143</v>
      </c>
      <c r="AT238" s="25" t="s">
        <v>143</v>
      </c>
      <c r="AU238" s="25" t="s">
        <v>143</v>
      </c>
      <c r="AV238" s="25" t="s">
        <v>143</v>
      </c>
      <c r="AW238" s="25" t="s">
        <v>143</v>
      </c>
      <c r="AX238" s="25" t="s">
        <v>143</v>
      </c>
      <c r="AY238" s="25" t="s">
        <v>143</v>
      </c>
      <c r="AZ238" s="25" t="s">
        <v>143</v>
      </c>
      <c r="BA238" s="25" t="s">
        <v>143</v>
      </c>
      <c r="BB238" s="25" t="s">
        <v>143</v>
      </c>
      <c r="BC238" s="25" t="s">
        <v>143</v>
      </c>
      <c r="BD238" s="25" t="s">
        <v>143</v>
      </c>
      <c r="BE238" s="25" t="s">
        <v>143</v>
      </c>
      <c r="BH238" s="67" t="s">
        <v>112</v>
      </c>
    </row>
    <row r="239" spans="4:60" hidden="1" outlineLevel="1" x14ac:dyDescent="0.45">
      <c r="D239" s="1" t="s">
        <v>124</v>
      </c>
      <c r="L239" s="148" t="str">
        <f>Format!$E$10</f>
        <v>百万円</v>
      </c>
      <c r="N239" s="24" t="str">
        <f t="shared" ref="N239:V239" si="1990">IFERROR(IF(N455=0,"-",-N455),"-")</f>
        <v>-</v>
      </c>
      <c r="O239" s="24" t="str">
        <f t="shared" si="1990"/>
        <v>-</v>
      </c>
      <c r="P239" s="24" t="str">
        <f t="shared" si="1990"/>
        <v>-</v>
      </c>
      <c r="Q239" s="24" t="str">
        <f t="shared" si="1990"/>
        <v>-</v>
      </c>
      <c r="R239" s="24" t="str">
        <f t="shared" si="1990"/>
        <v>-</v>
      </c>
      <c r="S239" s="24" t="str">
        <f t="shared" si="1990"/>
        <v>-</v>
      </c>
      <c r="T239" s="24" t="str">
        <f t="shared" si="1990"/>
        <v>-</v>
      </c>
      <c r="U239" s="24" t="str">
        <f t="shared" si="1990"/>
        <v>-</v>
      </c>
      <c r="V239" s="24" t="str">
        <f t="shared" si="1990"/>
        <v>-</v>
      </c>
      <c r="W239" s="24" t="str">
        <f>IFERROR(IF(W455=0,"-",-W455),"-")</f>
        <v>-</v>
      </c>
      <c r="X239" s="61">
        <f>SUM(X240:X241)</f>
        <v>0</v>
      </c>
      <c r="Y239" s="62">
        <f t="shared" ref="Y239:AB239" si="1991">SUM(Y240:Y241)</f>
        <v>0</v>
      </c>
      <c r="Z239" s="62">
        <f t="shared" si="1991"/>
        <v>0</v>
      </c>
      <c r="AA239" s="62">
        <f t="shared" si="1991"/>
        <v>0</v>
      </c>
      <c r="AB239" s="62">
        <f t="shared" si="1991"/>
        <v>0</v>
      </c>
      <c r="AC239" s="61"/>
      <c r="AH239" s="25" t="s">
        <v>143</v>
      </c>
      <c r="AI239" s="25" t="s">
        <v>143</v>
      </c>
      <c r="AJ239" s="25" t="s">
        <v>143</v>
      </c>
      <c r="AK239" s="25" t="s">
        <v>143</v>
      </c>
      <c r="AL239" s="25" t="s">
        <v>143</v>
      </c>
      <c r="AM239" s="25" t="s">
        <v>143</v>
      </c>
      <c r="AN239" s="25" t="s">
        <v>143</v>
      </c>
      <c r="AO239" s="25" t="s">
        <v>143</v>
      </c>
      <c r="AP239" s="25" t="s">
        <v>143</v>
      </c>
      <c r="AQ239" s="25" t="s">
        <v>143</v>
      </c>
      <c r="AR239" s="25" t="s">
        <v>143</v>
      </c>
      <c r="AS239" s="25" t="s">
        <v>143</v>
      </c>
      <c r="AT239" s="25" t="s">
        <v>143</v>
      </c>
      <c r="AU239" s="25" t="s">
        <v>143</v>
      </c>
      <c r="AV239" s="25" t="s">
        <v>143</v>
      </c>
      <c r="AW239" s="25" t="s">
        <v>143</v>
      </c>
      <c r="AX239" s="25" t="s">
        <v>143</v>
      </c>
      <c r="AY239" s="25" t="s">
        <v>143</v>
      </c>
      <c r="AZ239" s="25" t="s">
        <v>143</v>
      </c>
      <c r="BA239" s="25" t="s">
        <v>143</v>
      </c>
      <c r="BB239" s="25" t="s">
        <v>143</v>
      </c>
      <c r="BC239" s="25" t="s">
        <v>143</v>
      </c>
      <c r="BD239" s="25" t="s">
        <v>143</v>
      </c>
      <c r="BE239" s="25" t="s">
        <v>143</v>
      </c>
      <c r="BH239" s="67" t="s">
        <v>112</v>
      </c>
    </row>
    <row r="240" spans="4:60" hidden="1" outlineLevel="1" x14ac:dyDescent="0.45">
      <c r="E240" s="1" t="s">
        <v>121</v>
      </c>
      <c r="L240" s="148" t="str">
        <f>Format!$E$10</f>
        <v>百万円</v>
      </c>
      <c r="N240" s="24" t="s">
        <v>173</v>
      </c>
      <c r="O240" s="24" t="s">
        <v>142</v>
      </c>
      <c r="P240" s="24" t="s">
        <v>142</v>
      </c>
      <c r="Q240" s="24" t="s">
        <v>142</v>
      </c>
      <c r="R240" s="24" t="s">
        <v>142</v>
      </c>
      <c r="S240" s="24" t="s">
        <v>142</v>
      </c>
      <c r="T240" s="24" t="s">
        <v>142</v>
      </c>
      <c r="U240" s="24" t="s">
        <v>142</v>
      </c>
      <c r="V240" s="24" t="s">
        <v>142</v>
      </c>
      <c r="W240" s="24" t="s">
        <v>142</v>
      </c>
      <c r="X240" s="61" t="str">
        <f>X237</f>
        <v>-</v>
      </c>
      <c r="Y240" s="62" t="str">
        <f t="shared" ref="Y240:AB240" si="1992">Y237</f>
        <v>-</v>
      </c>
      <c r="Z240" s="62" t="str">
        <f t="shared" si="1992"/>
        <v>-</v>
      </c>
      <c r="AA240" s="62" t="str">
        <f t="shared" si="1992"/>
        <v>-</v>
      </c>
      <c r="AB240" s="62" t="str">
        <f t="shared" si="1992"/>
        <v>-</v>
      </c>
      <c r="AC240" s="61"/>
      <c r="AH240" s="25" t="s">
        <v>143</v>
      </c>
      <c r="AI240" s="25" t="s">
        <v>143</v>
      </c>
      <c r="AJ240" s="25" t="s">
        <v>143</v>
      </c>
      <c r="AK240" s="25" t="s">
        <v>143</v>
      </c>
      <c r="AL240" s="25" t="s">
        <v>143</v>
      </c>
      <c r="AM240" s="25" t="s">
        <v>143</v>
      </c>
      <c r="AN240" s="25" t="s">
        <v>143</v>
      </c>
      <c r="AO240" s="25" t="s">
        <v>143</v>
      </c>
      <c r="AP240" s="25" t="s">
        <v>143</v>
      </c>
      <c r="AQ240" s="25" t="s">
        <v>143</v>
      </c>
      <c r="AR240" s="25" t="s">
        <v>143</v>
      </c>
      <c r="AS240" s="25" t="s">
        <v>143</v>
      </c>
      <c r="AT240" s="25" t="s">
        <v>143</v>
      </c>
      <c r="AU240" s="25" t="s">
        <v>143</v>
      </c>
      <c r="AV240" s="25" t="s">
        <v>143</v>
      </c>
      <c r="AW240" s="25" t="s">
        <v>143</v>
      </c>
      <c r="AX240" s="25" t="s">
        <v>143</v>
      </c>
      <c r="AY240" s="25" t="s">
        <v>143</v>
      </c>
      <c r="AZ240" s="25" t="s">
        <v>143</v>
      </c>
      <c r="BA240" s="25" t="s">
        <v>143</v>
      </c>
      <c r="BB240" s="25" t="s">
        <v>143</v>
      </c>
      <c r="BC240" s="25" t="s">
        <v>143</v>
      </c>
      <c r="BD240" s="25" t="s">
        <v>143</v>
      </c>
      <c r="BE240" s="25" t="s">
        <v>143</v>
      </c>
      <c r="BH240" s="67" t="s">
        <v>112</v>
      </c>
    </row>
    <row r="241" spans="4:60" hidden="1" outlineLevel="1" x14ac:dyDescent="0.45">
      <c r="E241" s="1" t="s">
        <v>122</v>
      </c>
      <c r="L241" s="148" t="str">
        <f>Format!$E$10</f>
        <v>百万円</v>
      </c>
      <c r="N241" s="24" t="s">
        <v>173</v>
      </c>
      <c r="O241" s="24" t="s">
        <v>142</v>
      </c>
      <c r="P241" s="24" t="s">
        <v>142</v>
      </c>
      <c r="Q241" s="24" t="s">
        <v>142</v>
      </c>
      <c r="R241" s="24" t="s">
        <v>142</v>
      </c>
      <c r="S241" s="24" t="s">
        <v>142</v>
      </c>
      <c r="T241" s="24" t="s">
        <v>142</v>
      </c>
      <c r="U241" s="24" t="s">
        <v>142</v>
      </c>
      <c r="V241" s="24" t="s">
        <v>142</v>
      </c>
      <c r="W241" s="24" t="s">
        <v>142</v>
      </c>
      <c r="X241" s="61" t="str">
        <f>W238</f>
        <v>-</v>
      </c>
      <c r="Y241" s="62" t="str">
        <f t="shared" ref="Y241:AB241" si="1993">X238</f>
        <v>-</v>
      </c>
      <c r="Z241" s="62" t="str">
        <f t="shared" si="1993"/>
        <v>-</v>
      </c>
      <c r="AA241" s="62" t="str">
        <f t="shared" si="1993"/>
        <v>-</v>
      </c>
      <c r="AB241" s="62" t="str">
        <f t="shared" si="1993"/>
        <v>-</v>
      </c>
      <c r="AC241" s="61"/>
      <c r="AH241" s="25" t="s">
        <v>143</v>
      </c>
      <c r="AI241" s="25" t="s">
        <v>143</v>
      </c>
      <c r="AJ241" s="25" t="s">
        <v>143</v>
      </c>
      <c r="AK241" s="25" t="s">
        <v>143</v>
      </c>
      <c r="AL241" s="25" t="s">
        <v>143</v>
      </c>
      <c r="AM241" s="25" t="s">
        <v>143</v>
      </c>
      <c r="AN241" s="25" t="s">
        <v>143</v>
      </c>
      <c r="AO241" s="25" t="s">
        <v>143</v>
      </c>
      <c r="AP241" s="25" t="s">
        <v>143</v>
      </c>
      <c r="AQ241" s="25" t="s">
        <v>143</v>
      </c>
      <c r="AR241" s="25" t="s">
        <v>143</v>
      </c>
      <c r="AS241" s="25" t="s">
        <v>143</v>
      </c>
      <c r="AT241" s="25" t="s">
        <v>143</v>
      </c>
      <c r="AU241" s="25" t="s">
        <v>143</v>
      </c>
      <c r="AV241" s="25" t="s">
        <v>143</v>
      </c>
      <c r="AW241" s="25" t="s">
        <v>143</v>
      </c>
      <c r="AX241" s="25" t="s">
        <v>143</v>
      </c>
      <c r="AY241" s="25" t="s">
        <v>143</v>
      </c>
      <c r="AZ241" s="25" t="s">
        <v>143</v>
      </c>
      <c r="BA241" s="25" t="s">
        <v>143</v>
      </c>
      <c r="BB241" s="25" t="s">
        <v>143</v>
      </c>
      <c r="BC241" s="25" t="s">
        <v>143</v>
      </c>
      <c r="BD241" s="25" t="s">
        <v>143</v>
      </c>
      <c r="BE241" s="25" t="s">
        <v>143</v>
      </c>
      <c r="BH241" s="67" t="s">
        <v>112</v>
      </c>
    </row>
    <row r="242" spans="4:60" collapsed="1" x14ac:dyDescent="0.45">
      <c r="D242" s="1" t="s">
        <v>421</v>
      </c>
      <c r="L242" s="148" t="str">
        <f>Format!$E$10</f>
        <v>百万円</v>
      </c>
      <c r="X242" s="61">
        <f>SUM(X243:X246)</f>
        <v>0</v>
      </c>
      <c r="Y242" s="61">
        <f t="shared" ref="Y242:AB242" si="1994">SUM(Y243:Y246)</f>
        <v>0</v>
      </c>
      <c r="Z242" s="61">
        <f t="shared" si="1994"/>
        <v>0</v>
      </c>
      <c r="AA242" s="61">
        <f t="shared" si="1994"/>
        <v>0</v>
      </c>
      <c r="AB242" s="61">
        <f t="shared" si="1994"/>
        <v>0</v>
      </c>
      <c r="AC242" s="61"/>
      <c r="AH242" s="25" t="s">
        <v>143</v>
      </c>
      <c r="AI242" s="25" t="s">
        <v>143</v>
      </c>
      <c r="AJ242" s="25" t="s">
        <v>143</v>
      </c>
      <c r="AK242" s="25" t="s">
        <v>143</v>
      </c>
      <c r="AL242" s="25" t="s">
        <v>143</v>
      </c>
      <c r="AM242" s="25" t="s">
        <v>143</v>
      </c>
      <c r="AN242" s="25" t="s">
        <v>143</v>
      </c>
      <c r="AO242" s="25" t="s">
        <v>143</v>
      </c>
      <c r="AP242" s="25" t="s">
        <v>143</v>
      </c>
      <c r="AQ242" s="25" t="s">
        <v>143</v>
      </c>
      <c r="AR242" s="25" t="s">
        <v>143</v>
      </c>
      <c r="AS242" s="25" t="s">
        <v>143</v>
      </c>
      <c r="AT242" s="25" t="s">
        <v>143</v>
      </c>
      <c r="AU242" s="25" t="s">
        <v>143</v>
      </c>
      <c r="AV242" s="25" t="s">
        <v>143</v>
      </c>
      <c r="AW242" s="25" t="s">
        <v>143</v>
      </c>
      <c r="AX242" s="25" t="s">
        <v>143</v>
      </c>
      <c r="AY242" s="25" t="s">
        <v>143</v>
      </c>
      <c r="AZ242" s="25" t="s">
        <v>143</v>
      </c>
      <c r="BA242" s="25" t="s">
        <v>143</v>
      </c>
      <c r="BB242" s="25" t="s">
        <v>143</v>
      </c>
      <c r="BC242" s="25" t="s">
        <v>143</v>
      </c>
      <c r="BD242" s="25" t="s">
        <v>143</v>
      </c>
      <c r="BE242" s="25" t="s">
        <v>143</v>
      </c>
      <c r="BH242" s="67" t="s">
        <v>112</v>
      </c>
    </row>
    <row r="243" spans="4:60" hidden="1" outlineLevel="1" x14ac:dyDescent="0.45">
      <c r="F243" s="1" t="s">
        <v>540</v>
      </c>
      <c r="L243" s="148" t="str">
        <f>Format!$E$10</f>
        <v>百万円</v>
      </c>
      <c r="X243" s="61">
        <v>0</v>
      </c>
      <c r="Y243" s="62">
        <v>0</v>
      </c>
      <c r="Z243" s="62">
        <v>0</v>
      </c>
      <c r="AA243" s="62">
        <v>0</v>
      </c>
      <c r="AB243" s="62">
        <v>0</v>
      </c>
      <c r="AC243" s="61"/>
      <c r="AH243" s="25" t="s">
        <v>143</v>
      </c>
      <c r="AI243" s="25" t="s">
        <v>143</v>
      </c>
      <c r="AJ243" s="25" t="s">
        <v>143</v>
      </c>
      <c r="AK243" s="25" t="s">
        <v>143</v>
      </c>
      <c r="AL243" s="25" t="s">
        <v>143</v>
      </c>
      <c r="AM243" s="25" t="s">
        <v>143</v>
      </c>
      <c r="AN243" s="25" t="s">
        <v>143</v>
      </c>
      <c r="AO243" s="25" t="s">
        <v>143</v>
      </c>
      <c r="AP243" s="25" t="s">
        <v>143</v>
      </c>
      <c r="AQ243" s="25" t="s">
        <v>143</v>
      </c>
      <c r="AR243" s="25" t="s">
        <v>143</v>
      </c>
      <c r="AS243" s="25" t="s">
        <v>143</v>
      </c>
      <c r="AT243" s="25" t="s">
        <v>143</v>
      </c>
      <c r="AU243" s="25" t="s">
        <v>143</v>
      </c>
      <c r="AV243" s="25" t="s">
        <v>143</v>
      </c>
      <c r="AW243" s="25" t="s">
        <v>143</v>
      </c>
      <c r="AX243" s="25" t="s">
        <v>143</v>
      </c>
      <c r="AY243" s="25" t="s">
        <v>143</v>
      </c>
      <c r="AZ243" s="25" t="s">
        <v>143</v>
      </c>
      <c r="BA243" s="25" t="s">
        <v>143</v>
      </c>
      <c r="BB243" s="25" t="s">
        <v>143</v>
      </c>
      <c r="BC243" s="25" t="s">
        <v>143</v>
      </c>
      <c r="BD243" s="25" t="s">
        <v>143</v>
      </c>
      <c r="BE243" s="25" t="s">
        <v>143</v>
      </c>
      <c r="BH243" s="67" t="s">
        <v>112</v>
      </c>
    </row>
    <row r="244" spans="4:60" hidden="1" outlineLevel="1" x14ac:dyDescent="0.45">
      <c r="F244" s="1" t="s">
        <v>540</v>
      </c>
      <c r="L244" s="148" t="str">
        <f>Format!$E$10</f>
        <v>百万円</v>
      </c>
      <c r="X244" s="61">
        <v>0</v>
      </c>
      <c r="Y244" s="62">
        <v>0</v>
      </c>
      <c r="Z244" s="62">
        <v>0</v>
      </c>
      <c r="AA244" s="62">
        <v>0</v>
      </c>
      <c r="AB244" s="62">
        <v>0</v>
      </c>
      <c r="AC244" s="61"/>
      <c r="AH244" s="25" t="s">
        <v>143</v>
      </c>
      <c r="AI244" s="25" t="s">
        <v>143</v>
      </c>
      <c r="AJ244" s="25" t="s">
        <v>143</v>
      </c>
      <c r="AK244" s="25" t="s">
        <v>143</v>
      </c>
      <c r="AL244" s="25" t="s">
        <v>143</v>
      </c>
      <c r="AM244" s="25" t="s">
        <v>143</v>
      </c>
      <c r="AN244" s="25" t="s">
        <v>143</v>
      </c>
      <c r="AO244" s="25" t="s">
        <v>143</v>
      </c>
      <c r="AP244" s="25" t="s">
        <v>143</v>
      </c>
      <c r="AQ244" s="25" t="s">
        <v>143</v>
      </c>
      <c r="AR244" s="25" t="s">
        <v>143</v>
      </c>
      <c r="AS244" s="25" t="s">
        <v>143</v>
      </c>
      <c r="AT244" s="25" t="s">
        <v>143</v>
      </c>
      <c r="AU244" s="25" t="s">
        <v>143</v>
      </c>
      <c r="AV244" s="25" t="s">
        <v>143</v>
      </c>
      <c r="AW244" s="25" t="s">
        <v>143</v>
      </c>
      <c r="AX244" s="25" t="s">
        <v>143</v>
      </c>
      <c r="AY244" s="25" t="s">
        <v>143</v>
      </c>
      <c r="AZ244" s="25" t="s">
        <v>143</v>
      </c>
      <c r="BA244" s="25" t="s">
        <v>143</v>
      </c>
      <c r="BB244" s="25" t="s">
        <v>143</v>
      </c>
      <c r="BC244" s="25" t="s">
        <v>143</v>
      </c>
      <c r="BD244" s="25" t="s">
        <v>143</v>
      </c>
      <c r="BE244" s="25" t="s">
        <v>143</v>
      </c>
      <c r="BH244" s="67" t="s">
        <v>112</v>
      </c>
    </row>
    <row r="245" spans="4:60" hidden="1" outlineLevel="1" x14ac:dyDescent="0.45">
      <c r="F245" s="1" t="s">
        <v>540</v>
      </c>
      <c r="L245" s="148" t="str">
        <f>Format!$E$10</f>
        <v>百万円</v>
      </c>
      <c r="X245" s="61">
        <v>0</v>
      </c>
      <c r="Y245" s="62">
        <v>0</v>
      </c>
      <c r="Z245" s="62">
        <v>0</v>
      </c>
      <c r="AA245" s="62">
        <v>0</v>
      </c>
      <c r="AB245" s="62">
        <v>0</v>
      </c>
      <c r="AC245" s="61"/>
      <c r="AH245" s="25" t="s">
        <v>143</v>
      </c>
      <c r="AI245" s="25" t="s">
        <v>143</v>
      </c>
      <c r="AJ245" s="25" t="s">
        <v>143</v>
      </c>
      <c r="AK245" s="25" t="s">
        <v>143</v>
      </c>
      <c r="AL245" s="25" t="s">
        <v>143</v>
      </c>
      <c r="AM245" s="25" t="s">
        <v>143</v>
      </c>
      <c r="AN245" s="25" t="s">
        <v>143</v>
      </c>
      <c r="AO245" s="25" t="s">
        <v>143</v>
      </c>
      <c r="AP245" s="25" t="s">
        <v>143</v>
      </c>
      <c r="AQ245" s="25" t="s">
        <v>143</v>
      </c>
      <c r="AR245" s="25" t="s">
        <v>143</v>
      </c>
      <c r="AS245" s="25" t="s">
        <v>143</v>
      </c>
      <c r="AT245" s="25" t="s">
        <v>143</v>
      </c>
      <c r="AU245" s="25" t="s">
        <v>143</v>
      </c>
      <c r="AV245" s="25" t="s">
        <v>143</v>
      </c>
      <c r="AW245" s="25" t="s">
        <v>143</v>
      </c>
      <c r="AX245" s="25" t="s">
        <v>143</v>
      </c>
      <c r="AY245" s="25" t="s">
        <v>143</v>
      </c>
      <c r="AZ245" s="25" t="s">
        <v>143</v>
      </c>
      <c r="BA245" s="25" t="s">
        <v>143</v>
      </c>
      <c r="BB245" s="25" t="s">
        <v>143</v>
      </c>
      <c r="BC245" s="25" t="s">
        <v>143</v>
      </c>
      <c r="BD245" s="25" t="s">
        <v>143</v>
      </c>
      <c r="BE245" s="25" t="s">
        <v>143</v>
      </c>
      <c r="BH245" s="67" t="s">
        <v>112</v>
      </c>
    </row>
    <row r="246" spans="4:60" hidden="1" outlineLevel="1" x14ac:dyDescent="0.45">
      <c r="F246" s="66" t="s">
        <v>529</v>
      </c>
      <c r="L246" s="148" t="str">
        <f>Format!$E$10</f>
        <v>百万円</v>
      </c>
      <c r="X246" s="61">
        <v>0</v>
      </c>
      <c r="Y246" s="62">
        <v>0</v>
      </c>
      <c r="Z246" s="62">
        <v>0</v>
      </c>
      <c r="AA246" s="62">
        <v>0</v>
      </c>
      <c r="AB246" s="62">
        <v>0</v>
      </c>
      <c r="AC246" s="61"/>
      <c r="AH246" s="25" t="s">
        <v>143</v>
      </c>
      <c r="AI246" s="25" t="s">
        <v>143</v>
      </c>
      <c r="AJ246" s="25" t="s">
        <v>143</v>
      </c>
      <c r="AK246" s="25" t="s">
        <v>143</v>
      </c>
      <c r="AL246" s="25" t="s">
        <v>143</v>
      </c>
      <c r="AM246" s="25" t="s">
        <v>143</v>
      </c>
      <c r="AN246" s="25" t="s">
        <v>143</v>
      </c>
      <c r="AO246" s="25" t="s">
        <v>143</v>
      </c>
      <c r="AP246" s="25" t="s">
        <v>143</v>
      </c>
      <c r="AQ246" s="25" t="s">
        <v>143</v>
      </c>
      <c r="AR246" s="25" t="s">
        <v>143</v>
      </c>
      <c r="AS246" s="25" t="s">
        <v>143</v>
      </c>
      <c r="AT246" s="25" t="s">
        <v>143</v>
      </c>
      <c r="AU246" s="25" t="s">
        <v>143</v>
      </c>
      <c r="AV246" s="25" t="s">
        <v>143</v>
      </c>
      <c r="AW246" s="25" t="s">
        <v>143</v>
      </c>
      <c r="AX246" s="25" t="s">
        <v>143</v>
      </c>
      <c r="AY246" s="25" t="s">
        <v>143</v>
      </c>
      <c r="AZ246" s="25" t="s">
        <v>143</v>
      </c>
      <c r="BA246" s="25" t="s">
        <v>143</v>
      </c>
      <c r="BB246" s="25" t="s">
        <v>143</v>
      </c>
      <c r="BC246" s="25" t="s">
        <v>143</v>
      </c>
      <c r="BD246" s="25" t="s">
        <v>143</v>
      </c>
      <c r="BE246" s="25" t="s">
        <v>143</v>
      </c>
      <c r="BH246" s="67" t="s">
        <v>112</v>
      </c>
    </row>
    <row r="247" spans="4:60" hidden="1" outlineLevel="1" x14ac:dyDescent="0.45">
      <c r="E247" s="1" t="s">
        <v>140</v>
      </c>
      <c r="L247" s="148" t="s">
        <v>139</v>
      </c>
      <c r="X247" s="61">
        <f>SUM(X248:X251)</f>
        <v>0</v>
      </c>
      <c r="Y247" s="61">
        <f t="shared" ref="Y247:AB247" si="1995">SUM(Y248:Y251)</f>
        <v>0</v>
      </c>
      <c r="Z247" s="62">
        <f t="shared" si="1995"/>
        <v>0</v>
      </c>
      <c r="AA247" s="62">
        <f t="shared" si="1995"/>
        <v>0</v>
      </c>
      <c r="AB247" s="62">
        <f t="shared" si="1995"/>
        <v>0</v>
      </c>
      <c r="AC247" s="61"/>
      <c r="AH247" s="25" t="s">
        <v>143</v>
      </c>
      <c r="AI247" s="25" t="s">
        <v>143</v>
      </c>
      <c r="AJ247" s="25" t="s">
        <v>143</v>
      </c>
      <c r="AK247" s="25" t="s">
        <v>143</v>
      </c>
      <c r="AL247" s="25" t="s">
        <v>143</v>
      </c>
      <c r="AM247" s="25" t="s">
        <v>143</v>
      </c>
      <c r="AN247" s="25" t="s">
        <v>143</v>
      </c>
      <c r="AO247" s="25" t="s">
        <v>143</v>
      </c>
      <c r="AP247" s="25" t="s">
        <v>143</v>
      </c>
      <c r="AQ247" s="25" t="s">
        <v>143</v>
      </c>
      <c r="AR247" s="25" t="s">
        <v>143</v>
      </c>
      <c r="AS247" s="25" t="s">
        <v>143</v>
      </c>
      <c r="AT247" s="25" t="s">
        <v>143</v>
      </c>
      <c r="AU247" s="25" t="s">
        <v>143</v>
      </c>
      <c r="AV247" s="25" t="s">
        <v>143</v>
      </c>
      <c r="AW247" s="25" t="s">
        <v>143</v>
      </c>
      <c r="AX247" s="25" t="s">
        <v>143</v>
      </c>
      <c r="AY247" s="25" t="s">
        <v>143</v>
      </c>
      <c r="AZ247" s="25" t="s">
        <v>143</v>
      </c>
      <c r="BA247" s="25" t="s">
        <v>143</v>
      </c>
      <c r="BB247" s="25" t="s">
        <v>143</v>
      </c>
      <c r="BC247" s="25" t="s">
        <v>143</v>
      </c>
      <c r="BD247" s="25" t="s">
        <v>143</v>
      </c>
      <c r="BE247" s="25" t="s">
        <v>143</v>
      </c>
      <c r="BH247" s="67" t="s">
        <v>112</v>
      </c>
    </row>
    <row r="248" spans="4:60" hidden="1" outlineLevel="1" x14ac:dyDescent="0.45">
      <c r="F248" s="1" t="s">
        <v>540</v>
      </c>
      <c r="L248" s="148" t="s">
        <v>139</v>
      </c>
      <c r="X248" s="61">
        <v>0</v>
      </c>
      <c r="Y248" s="62">
        <v>0</v>
      </c>
      <c r="Z248" s="62">
        <v>0</v>
      </c>
      <c r="AA248" s="62">
        <v>0</v>
      </c>
      <c r="AB248" s="62">
        <v>0</v>
      </c>
      <c r="AC248" s="61"/>
      <c r="AH248" s="25" t="s">
        <v>143</v>
      </c>
      <c r="AI248" s="25" t="s">
        <v>143</v>
      </c>
      <c r="AJ248" s="25" t="s">
        <v>143</v>
      </c>
      <c r="AK248" s="25" t="s">
        <v>143</v>
      </c>
      <c r="AL248" s="25" t="s">
        <v>143</v>
      </c>
      <c r="AM248" s="25" t="s">
        <v>143</v>
      </c>
      <c r="AN248" s="25" t="s">
        <v>143</v>
      </c>
      <c r="AO248" s="25" t="s">
        <v>143</v>
      </c>
      <c r="AP248" s="25" t="s">
        <v>143</v>
      </c>
      <c r="AQ248" s="25" t="s">
        <v>143</v>
      </c>
      <c r="AR248" s="25" t="s">
        <v>143</v>
      </c>
      <c r="AS248" s="25" t="s">
        <v>143</v>
      </c>
      <c r="AT248" s="25" t="s">
        <v>143</v>
      </c>
      <c r="AU248" s="25" t="s">
        <v>143</v>
      </c>
      <c r="AV248" s="25" t="s">
        <v>143</v>
      </c>
      <c r="AW248" s="25" t="s">
        <v>143</v>
      </c>
      <c r="AX248" s="25" t="s">
        <v>143</v>
      </c>
      <c r="AY248" s="25" t="s">
        <v>143</v>
      </c>
      <c r="AZ248" s="25" t="s">
        <v>143</v>
      </c>
      <c r="BA248" s="25" t="s">
        <v>143</v>
      </c>
      <c r="BB248" s="25" t="s">
        <v>143</v>
      </c>
      <c r="BC248" s="25" t="s">
        <v>143</v>
      </c>
      <c r="BD248" s="25" t="s">
        <v>143</v>
      </c>
      <c r="BE248" s="25" t="s">
        <v>143</v>
      </c>
      <c r="BH248" s="67" t="s">
        <v>112</v>
      </c>
    </row>
    <row r="249" spans="4:60" hidden="1" outlineLevel="1" x14ac:dyDescent="0.45">
      <c r="F249" s="1" t="s">
        <v>540</v>
      </c>
      <c r="L249" s="148" t="s">
        <v>139</v>
      </c>
      <c r="X249" s="61">
        <v>0</v>
      </c>
      <c r="Y249" s="62">
        <v>0</v>
      </c>
      <c r="Z249" s="62">
        <v>0</v>
      </c>
      <c r="AA249" s="62">
        <v>0</v>
      </c>
      <c r="AB249" s="62">
        <v>0</v>
      </c>
      <c r="AC249" s="61"/>
      <c r="AH249" s="25" t="s">
        <v>143</v>
      </c>
      <c r="AI249" s="25" t="s">
        <v>143</v>
      </c>
      <c r="AJ249" s="25" t="s">
        <v>143</v>
      </c>
      <c r="AK249" s="25" t="s">
        <v>143</v>
      </c>
      <c r="AL249" s="25" t="s">
        <v>143</v>
      </c>
      <c r="AM249" s="25" t="s">
        <v>143</v>
      </c>
      <c r="AN249" s="25" t="s">
        <v>143</v>
      </c>
      <c r="AO249" s="25" t="s">
        <v>143</v>
      </c>
      <c r="AP249" s="25" t="s">
        <v>143</v>
      </c>
      <c r="AQ249" s="25" t="s">
        <v>143</v>
      </c>
      <c r="AR249" s="25" t="s">
        <v>143</v>
      </c>
      <c r="AS249" s="25" t="s">
        <v>143</v>
      </c>
      <c r="AT249" s="25" t="s">
        <v>143</v>
      </c>
      <c r="AU249" s="25" t="s">
        <v>143</v>
      </c>
      <c r="AV249" s="25" t="s">
        <v>143</v>
      </c>
      <c r="AW249" s="25" t="s">
        <v>143</v>
      </c>
      <c r="AX249" s="25" t="s">
        <v>143</v>
      </c>
      <c r="AY249" s="25" t="s">
        <v>143</v>
      </c>
      <c r="AZ249" s="25" t="s">
        <v>143</v>
      </c>
      <c r="BA249" s="25" t="s">
        <v>143</v>
      </c>
      <c r="BB249" s="25" t="s">
        <v>143</v>
      </c>
      <c r="BC249" s="25" t="s">
        <v>143</v>
      </c>
      <c r="BD249" s="25" t="s">
        <v>143</v>
      </c>
      <c r="BE249" s="25" t="s">
        <v>143</v>
      </c>
      <c r="BH249" s="67" t="s">
        <v>112</v>
      </c>
    </row>
    <row r="250" spans="4:60" hidden="1" outlineLevel="1" x14ac:dyDescent="0.45">
      <c r="F250" s="1" t="s">
        <v>540</v>
      </c>
      <c r="L250" s="148" t="s">
        <v>139</v>
      </c>
      <c r="X250" s="61">
        <v>0</v>
      </c>
      <c r="Y250" s="62">
        <v>0</v>
      </c>
      <c r="Z250" s="62">
        <v>0</v>
      </c>
      <c r="AA250" s="62">
        <v>0</v>
      </c>
      <c r="AB250" s="62">
        <v>0</v>
      </c>
      <c r="AC250" s="61"/>
      <c r="AH250" s="25" t="s">
        <v>143</v>
      </c>
      <c r="AI250" s="25" t="s">
        <v>143</v>
      </c>
      <c r="AJ250" s="25" t="s">
        <v>143</v>
      </c>
      <c r="AK250" s="25" t="s">
        <v>143</v>
      </c>
      <c r="AL250" s="25" t="s">
        <v>143</v>
      </c>
      <c r="AM250" s="25" t="s">
        <v>143</v>
      </c>
      <c r="AN250" s="25" t="s">
        <v>143</v>
      </c>
      <c r="AO250" s="25" t="s">
        <v>143</v>
      </c>
      <c r="AP250" s="25" t="s">
        <v>143</v>
      </c>
      <c r="AQ250" s="25" t="s">
        <v>143</v>
      </c>
      <c r="AR250" s="25" t="s">
        <v>143</v>
      </c>
      <c r="AS250" s="25" t="s">
        <v>143</v>
      </c>
      <c r="AT250" s="25" t="s">
        <v>143</v>
      </c>
      <c r="AU250" s="25" t="s">
        <v>143</v>
      </c>
      <c r="AV250" s="25" t="s">
        <v>143</v>
      </c>
      <c r="AW250" s="25" t="s">
        <v>143</v>
      </c>
      <c r="AX250" s="25" t="s">
        <v>143</v>
      </c>
      <c r="AY250" s="25" t="s">
        <v>143</v>
      </c>
      <c r="AZ250" s="25" t="s">
        <v>143</v>
      </c>
      <c r="BA250" s="25" t="s">
        <v>143</v>
      </c>
      <c r="BB250" s="25" t="s">
        <v>143</v>
      </c>
      <c r="BC250" s="25" t="s">
        <v>143</v>
      </c>
      <c r="BD250" s="25" t="s">
        <v>143</v>
      </c>
      <c r="BE250" s="25" t="s">
        <v>143</v>
      </c>
      <c r="BH250" s="67" t="s">
        <v>112</v>
      </c>
    </row>
    <row r="251" spans="4:60" hidden="1" outlineLevel="1" x14ac:dyDescent="0.45">
      <c r="F251" s="66" t="s">
        <v>529</v>
      </c>
      <c r="L251" s="148" t="s">
        <v>139</v>
      </c>
      <c r="X251" s="61">
        <v>0</v>
      </c>
      <c r="Y251" s="62">
        <v>0</v>
      </c>
      <c r="Z251" s="62">
        <v>0</v>
      </c>
      <c r="AA251" s="62">
        <v>0</v>
      </c>
      <c r="AB251" s="62">
        <v>0</v>
      </c>
      <c r="AC251" s="61"/>
      <c r="AH251" s="25" t="s">
        <v>143</v>
      </c>
      <c r="AI251" s="25" t="s">
        <v>143</v>
      </c>
      <c r="AJ251" s="25" t="s">
        <v>143</v>
      </c>
      <c r="AK251" s="25" t="s">
        <v>143</v>
      </c>
      <c r="AL251" s="25" t="s">
        <v>143</v>
      </c>
      <c r="AM251" s="25" t="s">
        <v>143</v>
      </c>
      <c r="AN251" s="25" t="s">
        <v>143</v>
      </c>
      <c r="AO251" s="25" t="s">
        <v>143</v>
      </c>
      <c r="AP251" s="25" t="s">
        <v>143</v>
      </c>
      <c r="AQ251" s="25" t="s">
        <v>143</v>
      </c>
      <c r="AR251" s="25" t="s">
        <v>143</v>
      </c>
      <c r="AS251" s="25" t="s">
        <v>143</v>
      </c>
      <c r="AT251" s="25" t="s">
        <v>143</v>
      </c>
      <c r="AU251" s="25" t="s">
        <v>143</v>
      </c>
      <c r="AV251" s="25" t="s">
        <v>143</v>
      </c>
      <c r="AW251" s="25" t="s">
        <v>143</v>
      </c>
      <c r="AX251" s="25" t="s">
        <v>143</v>
      </c>
      <c r="AY251" s="25" t="s">
        <v>143</v>
      </c>
      <c r="AZ251" s="25" t="s">
        <v>143</v>
      </c>
      <c r="BA251" s="25" t="s">
        <v>143</v>
      </c>
      <c r="BB251" s="25" t="s">
        <v>143</v>
      </c>
      <c r="BC251" s="25" t="s">
        <v>143</v>
      </c>
      <c r="BD251" s="25" t="s">
        <v>143</v>
      </c>
      <c r="BE251" s="25" t="s">
        <v>143</v>
      </c>
      <c r="BH251" s="67" t="s">
        <v>112</v>
      </c>
    </row>
    <row r="252" spans="4:60" hidden="1" outlineLevel="1" x14ac:dyDescent="0.45">
      <c r="E252" s="1" t="s">
        <v>141</v>
      </c>
      <c r="L252" s="148" t="s">
        <v>138</v>
      </c>
      <c r="N252" s="24" t="str">
        <f>IFERROR(N242/N247*Format!$E$11,"-")</f>
        <v>-</v>
      </c>
      <c r="O252" s="24" t="str">
        <f>IFERROR(O242/O247*Format!$E$11,"-")</f>
        <v>-</v>
      </c>
      <c r="P252" s="24" t="str">
        <f>IFERROR(P242/P247*Format!$E$11,"-")</f>
        <v>-</v>
      </c>
      <c r="Q252" s="24" t="str">
        <f>IFERROR(Q242/Q247*Format!$E$11,"-")</f>
        <v>-</v>
      </c>
      <c r="R252" s="24" t="str">
        <f>IFERROR(R242/R247*Format!$E$11,"-")</f>
        <v>-</v>
      </c>
      <c r="S252" s="24" t="str">
        <f>IFERROR(S242/S247*Format!$E$11,"-")</f>
        <v>-</v>
      </c>
      <c r="T252" s="24" t="str">
        <f>IFERROR(T242/T247*Format!$E$11,"-")</f>
        <v>-</v>
      </c>
      <c r="U252" s="24" t="str">
        <f>IFERROR(U242/U247*Format!$E$11,"-")</f>
        <v>-</v>
      </c>
      <c r="V252" s="24" t="str">
        <f>IFERROR(V242/V247*Format!$E$11,"-")</f>
        <v>-</v>
      </c>
      <c r="W252" s="24" t="str">
        <f>IFERROR(W242/W247*Format!$E$11,"-")</f>
        <v>-</v>
      </c>
      <c r="X252" s="62" t="str">
        <f>IFERROR(X242/X247*Format!$E$11,"-")</f>
        <v>-</v>
      </c>
      <c r="Y252" s="62" t="str">
        <f>IFERROR(Y242/Y247*Format!$E$11,"-")</f>
        <v>-</v>
      </c>
      <c r="Z252" s="62" t="str">
        <f>IFERROR(Z242/Z247*Format!$E$11,"-")</f>
        <v>-</v>
      </c>
      <c r="AA252" s="62" t="str">
        <f>IFERROR(AA242/AA247*Format!$E$11,"-")</f>
        <v>-</v>
      </c>
      <c r="AB252" s="62" t="str">
        <f>IFERROR(AB242/AB247*Format!$E$11,"-")</f>
        <v>-</v>
      </c>
      <c r="AC252" s="62"/>
      <c r="AH252" s="25" t="s">
        <v>143</v>
      </c>
      <c r="AI252" s="25" t="s">
        <v>143</v>
      </c>
      <c r="AJ252" s="25" t="s">
        <v>143</v>
      </c>
      <c r="AK252" s="25" t="s">
        <v>143</v>
      </c>
      <c r="AL252" s="25" t="s">
        <v>143</v>
      </c>
      <c r="AM252" s="25" t="s">
        <v>143</v>
      </c>
      <c r="AN252" s="25" t="s">
        <v>143</v>
      </c>
      <c r="AO252" s="25" t="s">
        <v>143</v>
      </c>
      <c r="AP252" s="25" t="s">
        <v>143</v>
      </c>
      <c r="AQ252" s="25" t="s">
        <v>143</v>
      </c>
      <c r="AR252" s="25" t="s">
        <v>143</v>
      </c>
      <c r="AS252" s="25" t="s">
        <v>143</v>
      </c>
      <c r="AT252" s="25" t="s">
        <v>143</v>
      </c>
      <c r="AU252" s="25" t="s">
        <v>143</v>
      </c>
      <c r="AV252" s="25" t="s">
        <v>143</v>
      </c>
      <c r="AW252" s="25" t="s">
        <v>143</v>
      </c>
      <c r="AX252" s="25" t="s">
        <v>143</v>
      </c>
      <c r="AY252" s="25" t="s">
        <v>143</v>
      </c>
      <c r="AZ252" s="25" t="s">
        <v>143</v>
      </c>
      <c r="BA252" s="25" t="s">
        <v>143</v>
      </c>
      <c r="BB252" s="25" t="s">
        <v>143</v>
      </c>
      <c r="BC252" s="25" t="s">
        <v>143</v>
      </c>
      <c r="BD252" s="25" t="s">
        <v>143</v>
      </c>
      <c r="BE252" s="25" t="s">
        <v>143</v>
      </c>
      <c r="BH252" s="67" t="s">
        <v>112</v>
      </c>
    </row>
    <row r="253" spans="4:60" hidden="1" outlineLevel="1" x14ac:dyDescent="0.45">
      <c r="F253" s="1" t="s">
        <v>540</v>
      </c>
      <c r="L253" s="148" t="s">
        <v>138</v>
      </c>
      <c r="N253" s="24" t="str">
        <f>IFERROR(N243/N248*Format!$E$11,"-")</f>
        <v>-</v>
      </c>
      <c r="O253" s="24" t="str">
        <f>IFERROR(O243/O248*Format!$E$11,"-")</f>
        <v>-</v>
      </c>
      <c r="P253" s="24" t="str">
        <f>IFERROR(P243/P248*Format!$E$11,"-")</f>
        <v>-</v>
      </c>
      <c r="Q253" s="24" t="str">
        <f>IFERROR(Q243/Q248*Format!$E$11,"-")</f>
        <v>-</v>
      </c>
      <c r="R253" s="24" t="str">
        <f>IFERROR(R243/R248*Format!$E$11,"-")</f>
        <v>-</v>
      </c>
      <c r="S253" s="24" t="str">
        <f>IFERROR(S243/S248*Format!$E$11,"-")</f>
        <v>-</v>
      </c>
      <c r="T253" s="24" t="str">
        <f>IFERROR(T243/T248*Format!$E$11,"-")</f>
        <v>-</v>
      </c>
      <c r="U253" s="24" t="str">
        <f>IFERROR(U243/U248*Format!$E$11,"-")</f>
        <v>-</v>
      </c>
      <c r="V253" s="24" t="str">
        <f>IFERROR(V243/V248*Format!$E$11,"-")</f>
        <v>-</v>
      </c>
      <c r="W253" s="24" t="str">
        <f>IFERROR(W243/W248*Format!$E$11,"-")</f>
        <v>-</v>
      </c>
      <c r="X253" s="62" t="str">
        <f>IFERROR(X243/X248*Format!$E$11,"-")</f>
        <v>-</v>
      </c>
      <c r="Y253" s="62" t="str">
        <f>IFERROR(Y243/Y248*Format!$E$11,"-")</f>
        <v>-</v>
      </c>
      <c r="Z253" s="62" t="str">
        <f>IFERROR(Z243/Z248*Format!$E$11,"-")</f>
        <v>-</v>
      </c>
      <c r="AA253" s="62" t="str">
        <f>IFERROR(AA243/AA248*Format!$E$11,"-")</f>
        <v>-</v>
      </c>
      <c r="AB253" s="62" t="str">
        <f>IFERROR(AB243/AB248*Format!$E$11,"-")</f>
        <v>-</v>
      </c>
      <c r="AC253" s="62"/>
      <c r="AH253" s="25" t="s">
        <v>143</v>
      </c>
      <c r="AI253" s="25" t="s">
        <v>143</v>
      </c>
      <c r="AJ253" s="25" t="s">
        <v>143</v>
      </c>
      <c r="AK253" s="25" t="s">
        <v>143</v>
      </c>
      <c r="AL253" s="25" t="s">
        <v>143</v>
      </c>
      <c r="AM253" s="25" t="s">
        <v>143</v>
      </c>
      <c r="AN253" s="25" t="s">
        <v>143</v>
      </c>
      <c r="AO253" s="25" t="s">
        <v>143</v>
      </c>
      <c r="AP253" s="25" t="s">
        <v>143</v>
      </c>
      <c r="AQ253" s="25" t="s">
        <v>143</v>
      </c>
      <c r="AR253" s="25" t="s">
        <v>143</v>
      </c>
      <c r="AS253" s="25" t="s">
        <v>143</v>
      </c>
      <c r="AT253" s="25" t="s">
        <v>143</v>
      </c>
      <c r="AU253" s="25" t="s">
        <v>143</v>
      </c>
      <c r="AV253" s="25" t="s">
        <v>143</v>
      </c>
      <c r="AW253" s="25" t="s">
        <v>143</v>
      </c>
      <c r="AX253" s="25" t="s">
        <v>143</v>
      </c>
      <c r="AY253" s="25" t="s">
        <v>143</v>
      </c>
      <c r="AZ253" s="25" t="s">
        <v>143</v>
      </c>
      <c r="BA253" s="25" t="s">
        <v>143</v>
      </c>
      <c r="BB253" s="25" t="s">
        <v>143</v>
      </c>
      <c r="BC253" s="25" t="s">
        <v>143</v>
      </c>
      <c r="BD253" s="25" t="s">
        <v>143</v>
      </c>
      <c r="BE253" s="25" t="s">
        <v>143</v>
      </c>
      <c r="BH253" s="67" t="s">
        <v>112</v>
      </c>
    </row>
    <row r="254" spans="4:60" hidden="1" outlineLevel="1" x14ac:dyDescent="0.45">
      <c r="F254" s="1" t="s">
        <v>540</v>
      </c>
      <c r="L254" s="148" t="s">
        <v>138</v>
      </c>
      <c r="N254" s="24" t="str">
        <f>IFERROR(N244/N249*Format!$E$11,"-")</f>
        <v>-</v>
      </c>
      <c r="O254" s="24" t="str">
        <f>IFERROR(O244/O249*Format!$E$11,"-")</f>
        <v>-</v>
      </c>
      <c r="P254" s="24" t="str">
        <f>IFERROR(P244/P249*Format!$E$11,"-")</f>
        <v>-</v>
      </c>
      <c r="Q254" s="24" t="str">
        <f>IFERROR(Q244/Q249*Format!$E$11,"-")</f>
        <v>-</v>
      </c>
      <c r="R254" s="24" t="str">
        <f>IFERROR(R244/R249*Format!$E$11,"-")</f>
        <v>-</v>
      </c>
      <c r="S254" s="24" t="str">
        <f>IFERROR(S244/S249*Format!$E$11,"-")</f>
        <v>-</v>
      </c>
      <c r="T254" s="24" t="str">
        <f>IFERROR(T244/T249*Format!$E$11,"-")</f>
        <v>-</v>
      </c>
      <c r="U254" s="24" t="str">
        <f>IFERROR(U244/U249*Format!$E$11,"-")</f>
        <v>-</v>
      </c>
      <c r="V254" s="24" t="str">
        <f>IFERROR(V244/V249*Format!$E$11,"-")</f>
        <v>-</v>
      </c>
      <c r="W254" s="24" t="str">
        <f>IFERROR(W244/W249*Format!$E$11,"-")</f>
        <v>-</v>
      </c>
      <c r="X254" s="62" t="str">
        <f>IFERROR(X244/X249*Format!$E$11,"-")</f>
        <v>-</v>
      </c>
      <c r="Y254" s="62" t="str">
        <f>IFERROR(Y244/Y249*Format!$E$11,"-")</f>
        <v>-</v>
      </c>
      <c r="Z254" s="62" t="str">
        <f>IFERROR(Z244/Z249*Format!$E$11,"-")</f>
        <v>-</v>
      </c>
      <c r="AA254" s="62" t="str">
        <f>IFERROR(AA244/AA249*Format!$E$11,"-")</f>
        <v>-</v>
      </c>
      <c r="AB254" s="62" t="str">
        <f>IFERROR(AB244/AB249*Format!$E$11,"-")</f>
        <v>-</v>
      </c>
      <c r="AC254" s="62"/>
      <c r="AH254" s="25" t="s">
        <v>143</v>
      </c>
      <c r="AI254" s="25" t="s">
        <v>143</v>
      </c>
      <c r="AJ254" s="25" t="s">
        <v>143</v>
      </c>
      <c r="AK254" s="25" t="s">
        <v>143</v>
      </c>
      <c r="AL254" s="25" t="s">
        <v>143</v>
      </c>
      <c r="AM254" s="25" t="s">
        <v>143</v>
      </c>
      <c r="AN254" s="25" t="s">
        <v>143</v>
      </c>
      <c r="AO254" s="25" t="s">
        <v>143</v>
      </c>
      <c r="AP254" s="25" t="s">
        <v>143</v>
      </c>
      <c r="AQ254" s="25" t="s">
        <v>143</v>
      </c>
      <c r="AR254" s="25" t="s">
        <v>143</v>
      </c>
      <c r="AS254" s="25" t="s">
        <v>143</v>
      </c>
      <c r="AT254" s="25" t="s">
        <v>143</v>
      </c>
      <c r="AU254" s="25" t="s">
        <v>143</v>
      </c>
      <c r="AV254" s="25" t="s">
        <v>143</v>
      </c>
      <c r="AW254" s="25" t="s">
        <v>143</v>
      </c>
      <c r="AX254" s="25" t="s">
        <v>143</v>
      </c>
      <c r="AY254" s="25" t="s">
        <v>143</v>
      </c>
      <c r="AZ254" s="25" t="s">
        <v>143</v>
      </c>
      <c r="BA254" s="25" t="s">
        <v>143</v>
      </c>
      <c r="BB254" s="25" t="s">
        <v>143</v>
      </c>
      <c r="BC254" s="25" t="s">
        <v>143</v>
      </c>
      <c r="BD254" s="25" t="s">
        <v>143</v>
      </c>
      <c r="BE254" s="25" t="s">
        <v>143</v>
      </c>
      <c r="BH254" s="67" t="s">
        <v>112</v>
      </c>
    </row>
    <row r="255" spans="4:60" hidden="1" outlineLevel="1" x14ac:dyDescent="0.45">
      <c r="F255" s="1" t="s">
        <v>540</v>
      </c>
      <c r="L255" s="148" t="s">
        <v>138</v>
      </c>
      <c r="N255" s="24" t="str">
        <f>IFERROR(N245/N250*Format!$E$11,"-")</f>
        <v>-</v>
      </c>
      <c r="O255" s="24" t="str">
        <f>IFERROR(O245/O250*Format!$E$11,"-")</f>
        <v>-</v>
      </c>
      <c r="P255" s="24" t="str">
        <f>IFERROR(P245/P250*Format!$E$11,"-")</f>
        <v>-</v>
      </c>
      <c r="Q255" s="24" t="str">
        <f>IFERROR(Q245/Q250*Format!$E$11,"-")</f>
        <v>-</v>
      </c>
      <c r="R255" s="24" t="str">
        <f>IFERROR(R245/R250*Format!$E$11,"-")</f>
        <v>-</v>
      </c>
      <c r="S255" s="24" t="str">
        <f>IFERROR(S245/S250*Format!$E$11,"-")</f>
        <v>-</v>
      </c>
      <c r="T255" s="24" t="str">
        <f>IFERROR(T245/T250*Format!$E$11,"-")</f>
        <v>-</v>
      </c>
      <c r="U255" s="24" t="str">
        <f>IFERROR(U245/U250*Format!$E$11,"-")</f>
        <v>-</v>
      </c>
      <c r="V255" s="24" t="str">
        <f>IFERROR(V245/V250*Format!$E$11,"-")</f>
        <v>-</v>
      </c>
      <c r="W255" s="24" t="str">
        <f>IFERROR(W245/W250*Format!$E$11,"-")</f>
        <v>-</v>
      </c>
      <c r="X255" s="62" t="str">
        <f>IFERROR(X245/X250*Format!$E$11,"-")</f>
        <v>-</v>
      </c>
      <c r="Y255" s="62" t="str">
        <f>IFERROR(Y245/Y250*Format!$E$11,"-")</f>
        <v>-</v>
      </c>
      <c r="Z255" s="62" t="str">
        <f>IFERROR(Z245/Z250*Format!$E$11,"-")</f>
        <v>-</v>
      </c>
      <c r="AA255" s="62" t="str">
        <f>IFERROR(AA245/AA250*Format!$E$11,"-")</f>
        <v>-</v>
      </c>
      <c r="AB255" s="62" t="str">
        <f>IFERROR(AB245/AB250*Format!$E$11,"-")</f>
        <v>-</v>
      </c>
      <c r="AC255" s="62"/>
      <c r="AH255" s="25" t="s">
        <v>143</v>
      </c>
      <c r="AI255" s="25" t="s">
        <v>143</v>
      </c>
      <c r="AJ255" s="25" t="s">
        <v>143</v>
      </c>
      <c r="AK255" s="25" t="s">
        <v>143</v>
      </c>
      <c r="AL255" s="25" t="s">
        <v>143</v>
      </c>
      <c r="AM255" s="25" t="s">
        <v>143</v>
      </c>
      <c r="AN255" s="25" t="s">
        <v>143</v>
      </c>
      <c r="AO255" s="25" t="s">
        <v>143</v>
      </c>
      <c r="AP255" s="25" t="s">
        <v>143</v>
      </c>
      <c r="AQ255" s="25" t="s">
        <v>143</v>
      </c>
      <c r="AR255" s="25" t="s">
        <v>143</v>
      </c>
      <c r="AS255" s="25" t="s">
        <v>143</v>
      </c>
      <c r="AT255" s="25" t="s">
        <v>143</v>
      </c>
      <c r="AU255" s="25" t="s">
        <v>143</v>
      </c>
      <c r="AV255" s="25" t="s">
        <v>143</v>
      </c>
      <c r="AW255" s="25" t="s">
        <v>143</v>
      </c>
      <c r="AX255" s="25" t="s">
        <v>143</v>
      </c>
      <c r="AY255" s="25" t="s">
        <v>143</v>
      </c>
      <c r="AZ255" s="25" t="s">
        <v>143</v>
      </c>
      <c r="BA255" s="25" t="s">
        <v>143</v>
      </c>
      <c r="BB255" s="25" t="s">
        <v>143</v>
      </c>
      <c r="BC255" s="25" t="s">
        <v>143</v>
      </c>
      <c r="BD255" s="25" t="s">
        <v>143</v>
      </c>
      <c r="BE255" s="25" t="s">
        <v>143</v>
      </c>
      <c r="BH255" s="67" t="s">
        <v>112</v>
      </c>
    </row>
    <row r="256" spans="4:60" hidden="1" outlineLevel="1" x14ac:dyDescent="0.45">
      <c r="F256" s="66" t="s">
        <v>529</v>
      </c>
      <c r="L256" s="148" t="s">
        <v>138</v>
      </c>
      <c r="N256" s="24" t="str">
        <f>IFERROR(N246/N251*Format!$E$11,"-")</f>
        <v>-</v>
      </c>
      <c r="O256" s="24" t="str">
        <f>IFERROR(O246/O251*Format!$E$11,"-")</f>
        <v>-</v>
      </c>
      <c r="P256" s="24" t="str">
        <f>IFERROR(P246/P251*Format!$E$11,"-")</f>
        <v>-</v>
      </c>
      <c r="Q256" s="24" t="str">
        <f>IFERROR(Q246/Q251*Format!$E$11,"-")</f>
        <v>-</v>
      </c>
      <c r="R256" s="24" t="str">
        <f>IFERROR(R246/R251*Format!$E$11,"-")</f>
        <v>-</v>
      </c>
      <c r="S256" s="24" t="str">
        <f>IFERROR(S246/S251*Format!$E$11,"-")</f>
        <v>-</v>
      </c>
      <c r="T256" s="24" t="str">
        <f>IFERROR(T246/T251*Format!$E$11,"-")</f>
        <v>-</v>
      </c>
      <c r="U256" s="24" t="str">
        <f>IFERROR(U246/U251*Format!$E$11,"-")</f>
        <v>-</v>
      </c>
      <c r="V256" s="24" t="str">
        <f>IFERROR(V246/V251*Format!$E$11,"-")</f>
        <v>-</v>
      </c>
      <c r="W256" s="24" t="str">
        <f>IFERROR(W246/W251*Format!$E$11,"-")</f>
        <v>-</v>
      </c>
      <c r="X256" s="62" t="str">
        <f>IFERROR(X246/X251*Format!$E$11,"-")</f>
        <v>-</v>
      </c>
      <c r="Y256" s="62" t="str">
        <f>IFERROR(Y246/Y251*Format!$E$11,"-")</f>
        <v>-</v>
      </c>
      <c r="Z256" s="62" t="str">
        <f>IFERROR(Z246/Z251*Format!$E$11,"-")</f>
        <v>-</v>
      </c>
      <c r="AA256" s="62" t="str">
        <f>IFERROR(AA246/AA251*Format!$E$11,"-")</f>
        <v>-</v>
      </c>
      <c r="AB256" s="62" t="str">
        <f>IFERROR(AB246/AB251*Format!$E$11,"-")</f>
        <v>-</v>
      </c>
      <c r="AC256" s="62"/>
      <c r="AH256" s="25" t="s">
        <v>143</v>
      </c>
      <c r="AI256" s="25" t="s">
        <v>143</v>
      </c>
      <c r="AJ256" s="25" t="s">
        <v>143</v>
      </c>
      <c r="AK256" s="25" t="s">
        <v>143</v>
      </c>
      <c r="AL256" s="25" t="s">
        <v>143</v>
      </c>
      <c r="AM256" s="25" t="s">
        <v>143</v>
      </c>
      <c r="AN256" s="25" t="s">
        <v>143</v>
      </c>
      <c r="AO256" s="25" t="s">
        <v>143</v>
      </c>
      <c r="AP256" s="25" t="s">
        <v>143</v>
      </c>
      <c r="AQ256" s="25" t="s">
        <v>143</v>
      </c>
      <c r="AR256" s="25" t="s">
        <v>143</v>
      </c>
      <c r="AS256" s="25" t="s">
        <v>143</v>
      </c>
      <c r="AT256" s="25" t="s">
        <v>143</v>
      </c>
      <c r="AU256" s="25" t="s">
        <v>143</v>
      </c>
      <c r="AV256" s="25" t="s">
        <v>143</v>
      </c>
      <c r="AW256" s="25" t="s">
        <v>143</v>
      </c>
      <c r="AX256" s="25" t="s">
        <v>143</v>
      </c>
      <c r="AY256" s="25" t="s">
        <v>143</v>
      </c>
      <c r="AZ256" s="25" t="s">
        <v>143</v>
      </c>
      <c r="BA256" s="25" t="s">
        <v>143</v>
      </c>
      <c r="BB256" s="25" t="s">
        <v>143</v>
      </c>
      <c r="BC256" s="25" t="s">
        <v>143</v>
      </c>
      <c r="BD256" s="25" t="s">
        <v>143</v>
      </c>
      <c r="BE256" s="25" t="s">
        <v>143</v>
      </c>
      <c r="BH256" s="67" t="s">
        <v>112</v>
      </c>
    </row>
    <row r="257" spans="4:60" collapsed="1" x14ac:dyDescent="0.45">
      <c r="D257" s="1" t="s">
        <v>240</v>
      </c>
      <c r="L257" s="148" t="str">
        <f>Format!$E$10</f>
        <v>百万円</v>
      </c>
      <c r="N257" s="24" t="str">
        <f t="shared" ref="N257:V257" si="1996">IFERROR(IF((N236+N242)=0,"-",(N236+N242)),"-")</f>
        <v>-</v>
      </c>
      <c r="O257" s="24" t="str">
        <f t="shared" si="1996"/>
        <v>-</v>
      </c>
      <c r="P257" s="24" t="str">
        <f t="shared" si="1996"/>
        <v>-</v>
      </c>
      <c r="Q257" s="24" t="str">
        <f t="shared" si="1996"/>
        <v>-</v>
      </c>
      <c r="R257" s="24" t="str">
        <f t="shared" si="1996"/>
        <v>-</v>
      </c>
      <c r="S257" s="24" t="str">
        <f t="shared" si="1996"/>
        <v>-</v>
      </c>
      <c r="T257" s="24" t="str">
        <f t="shared" si="1996"/>
        <v>-</v>
      </c>
      <c r="U257" s="24" t="str">
        <f t="shared" si="1996"/>
        <v>-</v>
      </c>
      <c r="V257" s="24" t="str">
        <f t="shared" si="1996"/>
        <v>-</v>
      </c>
      <c r="W257" s="24" t="str">
        <f>IFERROR(IF((W236+W242)=0,"-",(W236+W242)),"-")</f>
        <v>-</v>
      </c>
      <c r="X257" s="62" t="str">
        <f t="shared" ref="X257:AB257" si="1997">IFERROR(IF((X236+X242)=0,"-",(X236+X242)),"-")</f>
        <v>-</v>
      </c>
      <c r="Y257" s="62" t="str">
        <f t="shared" si="1997"/>
        <v>-</v>
      </c>
      <c r="Z257" s="62" t="str">
        <f t="shared" si="1997"/>
        <v>-</v>
      </c>
      <c r="AA257" s="62" t="str">
        <f t="shared" si="1997"/>
        <v>-</v>
      </c>
      <c r="AB257" s="62" t="str">
        <f t="shared" si="1997"/>
        <v>-</v>
      </c>
      <c r="AC257" s="62"/>
      <c r="AH257" s="25" t="s">
        <v>143</v>
      </c>
      <c r="AI257" s="25" t="s">
        <v>143</v>
      </c>
      <c r="AJ257" s="25" t="s">
        <v>143</v>
      </c>
      <c r="AK257" s="25" t="s">
        <v>143</v>
      </c>
      <c r="AL257" s="25" t="s">
        <v>143</v>
      </c>
      <c r="AM257" s="25" t="s">
        <v>143</v>
      </c>
      <c r="AN257" s="25" t="s">
        <v>143</v>
      </c>
      <c r="AO257" s="25" t="s">
        <v>143</v>
      </c>
      <c r="AP257" s="25" t="s">
        <v>143</v>
      </c>
      <c r="AQ257" s="25" t="s">
        <v>143</v>
      </c>
      <c r="AR257" s="25" t="s">
        <v>143</v>
      </c>
      <c r="AS257" s="25" t="s">
        <v>143</v>
      </c>
      <c r="AT257" s="25" t="s">
        <v>143</v>
      </c>
      <c r="AU257" s="25" t="s">
        <v>143</v>
      </c>
      <c r="AV257" s="25" t="s">
        <v>143</v>
      </c>
      <c r="AW257" s="25" t="s">
        <v>143</v>
      </c>
      <c r="AX257" s="25" t="s">
        <v>143</v>
      </c>
      <c r="AY257" s="25" t="s">
        <v>143</v>
      </c>
      <c r="AZ257" s="25" t="s">
        <v>143</v>
      </c>
      <c r="BA257" s="25" t="s">
        <v>143</v>
      </c>
      <c r="BB257" s="25" t="s">
        <v>143</v>
      </c>
      <c r="BC257" s="25" t="s">
        <v>143</v>
      </c>
      <c r="BD257" s="25" t="s">
        <v>143</v>
      </c>
      <c r="BE257" s="25" t="s">
        <v>143</v>
      </c>
      <c r="BH257" s="67" t="s">
        <v>112</v>
      </c>
    </row>
    <row r="258" spans="4:60" s="7" customFormat="1" x14ac:dyDescent="0.45">
      <c r="D258" s="7" t="s">
        <v>241</v>
      </c>
      <c r="L258" s="151" t="s">
        <v>242</v>
      </c>
      <c r="M258" s="18"/>
      <c r="N258" s="45" t="str">
        <f t="shared" ref="N258:V258" si="1998">IFERROR(IF(N168&lt;=0,"-",N257/N168*100),"-")</f>
        <v>-</v>
      </c>
      <c r="O258" s="45" t="str">
        <f t="shared" si="1998"/>
        <v>-</v>
      </c>
      <c r="P258" s="45" t="str">
        <f t="shared" si="1998"/>
        <v>-</v>
      </c>
      <c r="Q258" s="45" t="str">
        <f t="shared" si="1998"/>
        <v>-</v>
      </c>
      <c r="R258" s="45" t="str">
        <f t="shared" si="1998"/>
        <v>-</v>
      </c>
      <c r="S258" s="45" t="str">
        <f t="shared" si="1998"/>
        <v>-</v>
      </c>
      <c r="T258" s="45" t="str">
        <f t="shared" si="1998"/>
        <v>-</v>
      </c>
      <c r="U258" s="45" t="str">
        <f t="shared" si="1998"/>
        <v>-</v>
      </c>
      <c r="V258" s="45" t="str">
        <f t="shared" si="1998"/>
        <v>-</v>
      </c>
      <c r="W258" s="45" t="str">
        <f>IFERROR(IF(W168&lt;=0,"-",W257/W168*100),"-")</f>
        <v>-</v>
      </c>
      <c r="X258" s="146" t="str">
        <f t="shared" ref="X258:AB258" si="1999">IFERROR(IF(X168&lt;=0,"-",X257/X168*100),"-")</f>
        <v>-</v>
      </c>
      <c r="Y258" s="146" t="str">
        <f t="shared" si="1999"/>
        <v>-</v>
      </c>
      <c r="Z258" s="146" t="str">
        <f t="shared" si="1999"/>
        <v>-</v>
      </c>
      <c r="AA258" s="146" t="str">
        <f t="shared" si="1999"/>
        <v>-</v>
      </c>
      <c r="AB258" s="146" t="str">
        <f t="shared" si="1999"/>
        <v>-</v>
      </c>
      <c r="AC258" s="146"/>
      <c r="AD258" s="45"/>
      <c r="AE258" s="45"/>
      <c r="AF258" s="45"/>
      <c r="AG258" s="46"/>
      <c r="AH258" s="46" t="s">
        <v>143</v>
      </c>
      <c r="AI258" s="46" t="s">
        <v>143</v>
      </c>
      <c r="AJ258" s="46" t="s">
        <v>143</v>
      </c>
      <c r="AK258" s="46" t="s">
        <v>143</v>
      </c>
      <c r="AL258" s="46" t="s">
        <v>143</v>
      </c>
      <c r="AM258" s="46" t="s">
        <v>143</v>
      </c>
      <c r="AN258" s="46" t="s">
        <v>143</v>
      </c>
      <c r="AO258" s="46" t="s">
        <v>143</v>
      </c>
      <c r="AP258" s="46" t="s">
        <v>143</v>
      </c>
      <c r="AQ258" s="46" t="s">
        <v>143</v>
      </c>
      <c r="AR258" s="46" t="s">
        <v>143</v>
      </c>
      <c r="AS258" s="46" t="s">
        <v>143</v>
      </c>
      <c r="AT258" s="46" t="s">
        <v>143</v>
      </c>
      <c r="AU258" s="46" t="s">
        <v>143</v>
      </c>
      <c r="AV258" s="46" t="s">
        <v>143</v>
      </c>
      <c r="AW258" s="46" t="s">
        <v>143</v>
      </c>
      <c r="AX258" s="46" t="s">
        <v>143</v>
      </c>
      <c r="AY258" s="46" t="s">
        <v>143</v>
      </c>
      <c r="AZ258" s="46" t="s">
        <v>143</v>
      </c>
      <c r="BA258" s="46" t="s">
        <v>143</v>
      </c>
      <c r="BB258" s="46" t="s">
        <v>143</v>
      </c>
      <c r="BC258" s="46" t="s">
        <v>143</v>
      </c>
      <c r="BD258" s="46" t="s">
        <v>143</v>
      </c>
      <c r="BE258" s="46" t="s">
        <v>143</v>
      </c>
      <c r="BF258" s="48"/>
      <c r="BG258" s="48"/>
      <c r="BH258" s="67" t="s">
        <v>112</v>
      </c>
    </row>
    <row r="259" spans="4:60" s="7" customFormat="1" x14ac:dyDescent="0.45">
      <c r="D259" s="7" t="s">
        <v>125</v>
      </c>
      <c r="L259" s="151" t="s">
        <v>137</v>
      </c>
      <c r="M259" s="18"/>
      <c r="N259" s="45" t="str">
        <f t="shared" ref="N259:W259" si="2000">IFERROR(IF(OR(N267=0,M267=0,N267="-",M267="-"),"-",N168/(SUM(N267,M267)/2)*100),"-")</f>
        <v>-</v>
      </c>
      <c r="O259" s="45" t="str">
        <f t="shared" si="2000"/>
        <v>-</v>
      </c>
      <c r="P259" s="45" t="str">
        <f t="shared" si="2000"/>
        <v>-</v>
      </c>
      <c r="Q259" s="45" t="str">
        <f t="shared" si="2000"/>
        <v>-</v>
      </c>
      <c r="R259" s="45" t="str">
        <f t="shared" si="2000"/>
        <v>-</v>
      </c>
      <c r="S259" s="45" t="str">
        <f t="shared" si="2000"/>
        <v>-</v>
      </c>
      <c r="T259" s="45" t="str">
        <f t="shared" si="2000"/>
        <v>-</v>
      </c>
      <c r="U259" s="45" t="str">
        <f t="shared" si="2000"/>
        <v>-</v>
      </c>
      <c r="V259" s="45" t="str">
        <f t="shared" si="2000"/>
        <v>-</v>
      </c>
      <c r="W259" s="45" t="str">
        <f t="shared" si="2000"/>
        <v>-</v>
      </c>
      <c r="X259" s="145" t="str">
        <f>IFERROR(IF(OR(X267=0,W267=0,X267="-",W267="-"),"-",X168/(SUM(X267,W267)/2)*100),"-")</f>
        <v>-</v>
      </c>
      <c r="Y259" s="146" t="str">
        <f t="shared" ref="Y259:AB259" si="2001">IFERROR(IF(OR(Y267=0,X267=0,Y267="-",X267="-"),"-",Y168/(SUM(Y267,X267)/2)*100),"-")</f>
        <v>-</v>
      </c>
      <c r="Z259" s="146" t="str">
        <f t="shared" si="2001"/>
        <v>-</v>
      </c>
      <c r="AA259" s="146" t="str">
        <f t="shared" si="2001"/>
        <v>-</v>
      </c>
      <c r="AB259" s="146" t="str">
        <f t="shared" si="2001"/>
        <v>-</v>
      </c>
      <c r="AC259" s="145"/>
      <c r="AD259" s="45"/>
      <c r="AE259" s="45"/>
      <c r="AF259" s="45"/>
      <c r="AG259" s="46"/>
      <c r="AH259" s="46" t="s">
        <v>143</v>
      </c>
      <c r="AI259" s="46" t="s">
        <v>143</v>
      </c>
      <c r="AJ259" s="46" t="s">
        <v>143</v>
      </c>
      <c r="AK259" s="46" t="s">
        <v>143</v>
      </c>
      <c r="AL259" s="46" t="s">
        <v>143</v>
      </c>
      <c r="AM259" s="46" t="s">
        <v>143</v>
      </c>
      <c r="AN259" s="46" t="s">
        <v>143</v>
      </c>
      <c r="AO259" s="46" t="s">
        <v>143</v>
      </c>
      <c r="AP259" s="46" t="s">
        <v>143</v>
      </c>
      <c r="AQ259" s="46" t="s">
        <v>143</v>
      </c>
      <c r="AR259" s="46" t="s">
        <v>143</v>
      </c>
      <c r="AS259" s="46" t="s">
        <v>143</v>
      </c>
      <c r="AT259" s="46" t="s">
        <v>143</v>
      </c>
      <c r="AU259" s="46" t="s">
        <v>143</v>
      </c>
      <c r="AV259" s="46" t="s">
        <v>143</v>
      </c>
      <c r="AW259" s="46" t="s">
        <v>143</v>
      </c>
      <c r="AX259" s="46" t="s">
        <v>143</v>
      </c>
      <c r="AY259" s="46" t="s">
        <v>143</v>
      </c>
      <c r="AZ259" s="46" t="s">
        <v>143</v>
      </c>
      <c r="BA259" s="46" t="s">
        <v>143</v>
      </c>
      <c r="BB259" s="46" t="s">
        <v>143</v>
      </c>
      <c r="BC259" s="46" t="s">
        <v>143</v>
      </c>
      <c r="BD259" s="46" t="s">
        <v>143</v>
      </c>
      <c r="BE259" s="46" t="s">
        <v>143</v>
      </c>
      <c r="BF259" s="48"/>
      <c r="BG259" s="48"/>
      <c r="BH259" s="67" t="s">
        <v>112</v>
      </c>
    </row>
    <row r="260" spans="4:60" s="7" customFormat="1" x14ac:dyDescent="0.45">
      <c r="E260" s="7" t="s">
        <v>127</v>
      </c>
      <c r="L260" s="151" t="s">
        <v>137</v>
      </c>
      <c r="M260" s="18"/>
      <c r="N260" s="45" t="str">
        <f t="shared" ref="N260:AB260" si="2002">IFERROR(IF(OR(N302=0,M302=0),"-",N140/(SUM(N302,M302)/2)*100),"-")</f>
        <v>-</v>
      </c>
      <c r="O260" s="45" t="str">
        <f t="shared" si="2002"/>
        <v>-</v>
      </c>
      <c r="P260" s="45" t="str">
        <f t="shared" si="2002"/>
        <v>-</v>
      </c>
      <c r="Q260" s="45" t="str">
        <f t="shared" si="2002"/>
        <v>-</v>
      </c>
      <c r="R260" s="45" t="str">
        <f t="shared" si="2002"/>
        <v>-</v>
      </c>
      <c r="S260" s="45" t="str">
        <f t="shared" si="2002"/>
        <v>-</v>
      </c>
      <c r="T260" s="45" t="str">
        <f t="shared" si="2002"/>
        <v>-</v>
      </c>
      <c r="U260" s="45" t="str">
        <f t="shared" si="2002"/>
        <v>-</v>
      </c>
      <c r="V260" s="45" t="str">
        <f t="shared" si="2002"/>
        <v>-</v>
      </c>
      <c r="W260" s="45" t="str">
        <f t="shared" si="2002"/>
        <v>-</v>
      </c>
      <c r="X260" s="145" t="str">
        <f t="shared" si="2002"/>
        <v>-</v>
      </c>
      <c r="Y260" s="146" t="str">
        <f t="shared" si="2002"/>
        <v>-</v>
      </c>
      <c r="Z260" s="146" t="str">
        <f t="shared" si="2002"/>
        <v>-</v>
      </c>
      <c r="AA260" s="146" t="str">
        <f t="shared" si="2002"/>
        <v>-</v>
      </c>
      <c r="AB260" s="146" t="str">
        <f t="shared" si="2002"/>
        <v>-</v>
      </c>
      <c r="AC260" s="145"/>
      <c r="AD260" s="45"/>
      <c r="AE260" s="45"/>
      <c r="AF260" s="45"/>
      <c r="AG260" s="46"/>
      <c r="AH260" s="46" t="s">
        <v>143</v>
      </c>
      <c r="AI260" s="46" t="s">
        <v>143</v>
      </c>
      <c r="AJ260" s="46" t="s">
        <v>143</v>
      </c>
      <c r="AK260" s="46" t="s">
        <v>143</v>
      </c>
      <c r="AL260" s="46" t="s">
        <v>143</v>
      </c>
      <c r="AM260" s="46" t="s">
        <v>143</v>
      </c>
      <c r="AN260" s="46" t="s">
        <v>143</v>
      </c>
      <c r="AO260" s="46" t="s">
        <v>143</v>
      </c>
      <c r="AP260" s="46" t="s">
        <v>143</v>
      </c>
      <c r="AQ260" s="46" t="s">
        <v>143</v>
      </c>
      <c r="AR260" s="46" t="s">
        <v>143</v>
      </c>
      <c r="AS260" s="46" t="s">
        <v>143</v>
      </c>
      <c r="AT260" s="46" t="s">
        <v>143</v>
      </c>
      <c r="AU260" s="46" t="s">
        <v>143</v>
      </c>
      <c r="AV260" s="46" t="s">
        <v>143</v>
      </c>
      <c r="AW260" s="46" t="s">
        <v>143</v>
      </c>
      <c r="AX260" s="46" t="s">
        <v>143</v>
      </c>
      <c r="AY260" s="46" t="s">
        <v>143</v>
      </c>
      <c r="AZ260" s="46" t="s">
        <v>143</v>
      </c>
      <c r="BA260" s="46" t="s">
        <v>143</v>
      </c>
      <c r="BB260" s="46" t="s">
        <v>143</v>
      </c>
      <c r="BC260" s="46" t="s">
        <v>143</v>
      </c>
      <c r="BD260" s="46" t="s">
        <v>143</v>
      </c>
      <c r="BE260" s="46" t="s">
        <v>143</v>
      </c>
      <c r="BF260" s="48"/>
      <c r="BG260" s="48"/>
      <c r="BH260" s="67" t="s">
        <v>112</v>
      </c>
    </row>
    <row r="261" spans="4:60" s="7" customFormat="1" x14ac:dyDescent="0.45">
      <c r="F261" s="7" t="s">
        <v>126</v>
      </c>
      <c r="L261" s="151" t="s">
        <v>47</v>
      </c>
      <c r="M261" s="18"/>
      <c r="N261" s="45" t="str">
        <f t="shared" ref="N261:AB261" si="2003">N142</f>
        <v>-</v>
      </c>
      <c r="O261" s="45" t="str">
        <f t="shared" si="2003"/>
        <v>-</v>
      </c>
      <c r="P261" s="45" t="str">
        <f t="shared" si="2003"/>
        <v>-</v>
      </c>
      <c r="Q261" s="45" t="str">
        <f t="shared" si="2003"/>
        <v>-</v>
      </c>
      <c r="R261" s="45" t="str">
        <f t="shared" si="2003"/>
        <v>-</v>
      </c>
      <c r="S261" s="45" t="str">
        <f t="shared" si="2003"/>
        <v>-</v>
      </c>
      <c r="T261" s="45" t="str">
        <f t="shared" si="2003"/>
        <v>-</v>
      </c>
      <c r="U261" s="45" t="str">
        <f t="shared" si="2003"/>
        <v>-</v>
      </c>
      <c r="V261" s="45" t="str">
        <f t="shared" si="2003"/>
        <v>-</v>
      </c>
      <c r="W261" s="45" t="str">
        <f t="shared" si="2003"/>
        <v>-</v>
      </c>
      <c r="X261" s="145" t="str">
        <f t="shared" si="2003"/>
        <v>-</v>
      </c>
      <c r="Y261" s="146" t="str">
        <f t="shared" si="2003"/>
        <v>-</v>
      </c>
      <c r="Z261" s="146" t="str">
        <f t="shared" si="2003"/>
        <v>-</v>
      </c>
      <c r="AA261" s="146" t="str">
        <f t="shared" si="2003"/>
        <v>-</v>
      </c>
      <c r="AB261" s="146" t="str">
        <f t="shared" si="2003"/>
        <v>-</v>
      </c>
      <c r="AC261" s="145"/>
      <c r="AD261" s="45"/>
      <c r="AE261" s="45"/>
      <c r="AF261" s="45"/>
      <c r="AG261" s="46"/>
      <c r="AH261" s="46" t="str">
        <f>IFERROR(AH142,"-")</f>
        <v>-</v>
      </c>
      <c r="AI261" s="46" t="str">
        <f t="shared" ref="AI261:BE261" si="2004">IFERROR(AI142,"-")</f>
        <v>-</v>
      </c>
      <c r="AJ261" s="46" t="str">
        <f t="shared" si="2004"/>
        <v>-</v>
      </c>
      <c r="AK261" s="46" t="str">
        <f t="shared" si="2004"/>
        <v>-</v>
      </c>
      <c r="AL261" s="46" t="str">
        <f t="shared" si="2004"/>
        <v>-</v>
      </c>
      <c r="AM261" s="46" t="str">
        <f t="shared" si="2004"/>
        <v>-</v>
      </c>
      <c r="AN261" s="46" t="str">
        <f t="shared" si="2004"/>
        <v>-</v>
      </c>
      <c r="AO261" s="46" t="str">
        <f t="shared" si="2004"/>
        <v>-</v>
      </c>
      <c r="AP261" s="46" t="str">
        <f t="shared" si="2004"/>
        <v>-</v>
      </c>
      <c r="AQ261" s="46" t="str">
        <f t="shared" si="2004"/>
        <v>-</v>
      </c>
      <c r="AR261" s="46" t="str">
        <f t="shared" si="2004"/>
        <v>-</v>
      </c>
      <c r="AS261" s="46" t="str">
        <f t="shared" si="2004"/>
        <v>-</v>
      </c>
      <c r="AT261" s="46" t="str">
        <f t="shared" si="2004"/>
        <v>-</v>
      </c>
      <c r="AU261" s="46" t="str">
        <f t="shared" si="2004"/>
        <v>-</v>
      </c>
      <c r="AV261" s="46" t="str">
        <f t="shared" si="2004"/>
        <v>-</v>
      </c>
      <c r="AW261" s="46" t="str">
        <f t="shared" si="2004"/>
        <v>-</v>
      </c>
      <c r="AX261" s="46" t="str">
        <f t="shared" si="2004"/>
        <v>-</v>
      </c>
      <c r="AY261" s="46" t="str">
        <f t="shared" si="2004"/>
        <v>-</v>
      </c>
      <c r="AZ261" s="46" t="str">
        <f t="shared" si="2004"/>
        <v>-</v>
      </c>
      <c r="BA261" s="46" t="str">
        <f t="shared" si="2004"/>
        <v>-</v>
      </c>
      <c r="BB261" s="46" t="str">
        <f t="shared" si="2004"/>
        <v>-</v>
      </c>
      <c r="BC261" s="46" t="str">
        <f t="shared" si="2004"/>
        <v>-</v>
      </c>
      <c r="BD261" s="46" t="str">
        <f t="shared" si="2004"/>
        <v>-</v>
      </c>
      <c r="BE261" s="46" t="str">
        <f t="shared" si="2004"/>
        <v>-</v>
      </c>
      <c r="BF261" s="48"/>
      <c r="BG261" s="48"/>
      <c r="BH261" s="67" t="s">
        <v>112</v>
      </c>
    </row>
    <row r="262" spans="4:60" s="7" customFormat="1" x14ac:dyDescent="0.45">
      <c r="F262" s="7" t="s">
        <v>128</v>
      </c>
      <c r="L262" s="151" t="s">
        <v>136</v>
      </c>
      <c r="M262" s="18"/>
      <c r="N262" s="45" t="str">
        <f t="shared" ref="N262:AB262" si="2005">IFERROR(IF(OR(M302=0,N302=0),"-",N131/(SUM(N302,M302)/2)),"-")</f>
        <v>-</v>
      </c>
      <c r="O262" s="45" t="str">
        <f t="shared" si="2005"/>
        <v>-</v>
      </c>
      <c r="P262" s="45" t="str">
        <f t="shared" si="2005"/>
        <v>-</v>
      </c>
      <c r="Q262" s="45" t="str">
        <f t="shared" si="2005"/>
        <v>-</v>
      </c>
      <c r="R262" s="45" t="str">
        <f t="shared" si="2005"/>
        <v>-</v>
      </c>
      <c r="S262" s="45" t="str">
        <f t="shared" si="2005"/>
        <v>-</v>
      </c>
      <c r="T262" s="45" t="str">
        <f t="shared" si="2005"/>
        <v>-</v>
      </c>
      <c r="U262" s="45" t="str">
        <f t="shared" si="2005"/>
        <v>-</v>
      </c>
      <c r="V262" s="45" t="str">
        <f t="shared" si="2005"/>
        <v>-</v>
      </c>
      <c r="W262" s="45" t="str">
        <f t="shared" si="2005"/>
        <v>-</v>
      </c>
      <c r="X262" s="145" t="str">
        <f t="shared" si="2005"/>
        <v>-</v>
      </c>
      <c r="Y262" s="146" t="str">
        <f t="shared" si="2005"/>
        <v>-</v>
      </c>
      <c r="Z262" s="146" t="str">
        <f t="shared" si="2005"/>
        <v>-</v>
      </c>
      <c r="AA262" s="146" t="str">
        <f t="shared" si="2005"/>
        <v>-</v>
      </c>
      <c r="AB262" s="146" t="str">
        <f t="shared" si="2005"/>
        <v>-</v>
      </c>
      <c r="AC262" s="145"/>
      <c r="AD262" s="45"/>
      <c r="AE262" s="45"/>
      <c r="AF262" s="45"/>
      <c r="AG262" s="46"/>
      <c r="AH262" s="46" t="s">
        <v>143</v>
      </c>
      <c r="AI262" s="46" t="s">
        <v>143</v>
      </c>
      <c r="AJ262" s="46" t="s">
        <v>143</v>
      </c>
      <c r="AK262" s="46" t="s">
        <v>143</v>
      </c>
      <c r="AL262" s="46" t="s">
        <v>143</v>
      </c>
      <c r="AM262" s="46" t="s">
        <v>143</v>
      </c>
      <c r="AN262" s="46" t="s">
        <v>143</v>
      </c>
      <c r="AO262" s="46" t="s">
        <v>143</v>
      </c>
      <c r="AP262" s="46" t="s">
        <v>143</v>
      </c>
      <c r="AQ262" s="46" t="s">
        <v>143</v>
      </c>
      <c r="AR262" s="46" t="s">
        <v>143</v>
      </c>
      <c r="AS262" s="46" t="s">
        <v>143</v>
      </c>
      <c r="AT262" s="46" t="s">
        <v>143</v>
      </c>
      <c r="AU262" s="46" t="s">
        <v>143</v>
      </c>
      <c r="AV262" s="46" t="s">
        <v>143</v>
      </c>
      <c r="AW262" s="46" t="s">
        <v>143</v>
      </c>
      <c r="AX262" s="46" t="s">
        <v>143</v>
      </c>
      <c r="AY262" s="46" t="s">
        <v>143</v>
      </c>
      <c r="AZ262" s="46" t="s">
        <v>143</v>
      </c>
      <c r="BA262" s="46" t="s">
        <v>143</v>
      </c>
      <c r="BB262" s="46" t="s">
        <v>143</v>
      </c>
      <c r="BC262" s="46" t="s">
        <v>143</v>
      </c>
      <c r="BD262" s="46" t="s">
        <v>143</v>
      </c>
      <c r="BE262" s="46" t="s">
        <v>143</v>
      </c>
      <c r="BF262" s="48"/>
      <c r="BG262" s="48"/>
      <c r="BH262" s="67" t="s">
        <v>112</v>
      </c>
    </row>
    <row r="263" spans="4:60" s="7" customFormat="1" hidden="1" outlineLevel="1" x14ac:dyDescent="0.45">
      <c r="G263" s="7" t="s">
        <v>149</v>
      </c>
      <c r="L263" s="151" t="s">
        <v>136</v>
      </c>
      <c r="M263" s="18"/>
      <c r="N263" s="45" t="str">
        <f t="shared" ref="N263:AB263" si="2006">IFERROR(IF(OR(M308=0,N308=0,M308="-",N308="-"),"-",N131/(SUM(N308,M308)/2)),"-")</f>
        <v>-</v>
      </c>
      <c r="O263" s="45" t="str">
        <f t="shared" si="2006"/>
        <v>-</v>
      </c>
      <c r="P263" s="45" t="str">
        <f t="shared" si="2006"/>
        <v>-</v>
      </c>
      <c r="Q263" s="45" t="str">
        <f t="shared" si="2006"/>
        <v>-</v>
      </c>
      <c r="R263" s="45" t="str">
        <f t="shared" si="2006"/>
        <v>-</v>
      </c>
      <c r="S263" s="45" t="str">
        <f t="shared" si="2006"/>
        <v>-</v>
      </c>
      <c r="T263" s="45" t="str">
        <f t="shared" si="2006"/>
        <v>-</v>
      </c>
      <c r="U263" s="45" t="str">
        <f t="shared" si="2006"/>
        <v>-</v>
      </c>
      <c r="V263" s="45" t="str">
        <f t="shared" si="2006"/>
        <v>-</v>
      </c>
      <c r="W263" s="45" t="str">
        <f t="shared" si="2006"/>
        <v>-</v>
      </c>
      <c r="X263" s="145" t="str">
        <f t="shared" si="2006"/>
        <v>-</v>
      </c>
      <c r="Y263" s="145" t="str">
        <f t="shared" si="2006"/>
        <v>-</v>
      </c>
      <c r="Z263" s="145" t="str">
        <f t="shared" si="2006"/>
        <v>-</v>
      </c>
      <c r="AA263" s="145" t="str">
        <f t="shared" si="2006"/>
        <v>-</v>
      </c>
      <c r="AB263" s="145" t="str">
        <f t="shared" si="2006"/>
        <v>-</v>
      </c>
      <c r="AC263" s="145"/>
      <c r="AD263" s="45"/>
      <c r="AE263" s="45"/>
      <c r="AF263" s="45"/>
      <c r="AG263" s="46"/>
      <c r="AH263" s="46" t="s">
        <v>143</v>
      </c>
      <c r="AI263" s="46" t="s">
        <v>143</v>
      </c>
      <c r="AJ263" s="46" t="s">
        <v>143</v>
      </c>
      <c r="AK263" s="46" t="s">
        <v>143</v>
      </c>
      <c r="AL263" s="46" t="s">
        <v>143</v>
      </c>
      <c r="AM263" s="46" t="s">
        <v>143</v>
      </c>
      <c r="AN263" s="46" t="s">
        <v>143</v>
      </c>
      <c r="AO263" s="46" t="s">
        <v>143</v>
      </c>
      <c r="AP263" s="46" t="s">
        <v>143</v>
      </c>
      <c r="AQ263" s="46" t="s">
        <v>143</v>
      </c>
      <c r="AR263" s="46" t="s">
        <v>143</v>
      </c>
      <c r="AS263" s="46" t="s">
        <v>143</v>
      </c>
      <c r="AT263" s="46" t="s">
        <v>143</v>
      </c>
      <c r="AU263" s="46" t="s">
        <v>143</v>
      </c>
      <c r="AV263" s="46" t="s">
        <v>143</v>
      </c>
      <c r="AW263" s="46" t="s">
        <v>143</v>
      </c>
      <c r="AX263" s="46" t="s">
        <v>143</v>
      </c>
      <c r="AY263" s="46" t="s">
        <v>143</v>
      </c>
      <c r="AZ263" s="46" t="s">
        <v>143</v>
      </c>
      <c r="BA263" s="46" t="s">
        <v>143</v>
      </c>
      <c r="BB263" s="46" t="s">
        <v>143</v>
      </c>
      <c r="BC263" s="46" t="s">
        <v>143</v>
      </c>
      <c r="BD263" s="46" t="s">
        <v>143</v>
      </c>
      <c r="BE263" s="46" t="s">
        <v>143</v>
      </c>
      <c r="BF263" s="48"/>
      <c r="BG263" s="48"/>
      <c r="BH263" s="67" t="s">
        <v>112</v>
      </c>
    </row>
    <row r="264" spans="4:60" s="7" customFormat="1" hidden="1" outlineLevel="1" x14ac:dyDescent="0.45">
      <c r="G264" s="7" t="s">
        <v>409</v>
      </c>
      <c r="L264" s="151" t="s">
        <v>136</v>
      </c>
      <c r="M264" s="18"/>
      <c r="N264" s="45" t="str">
        <f t="shared" ref="N264:AB264" si="2007">IFERROR(IF(OR(M313=0,N313=0,M313="-",N313="-"),"-",N133/(SUM(N313,M313)/2)),"-")</f>
        <v>-</v>
      </c>
      <c r="O264" s="45" t="str">
        <f t="shared" si="2007"/>
        <v>-</v>
      </c>
      <c r="P264" s="45" t="str">
        <f t="shared" si="2007"/>
        <v>-</v>
      </c>
      <c r="Q264" s="45" t="str">
        <f t="shared" si="2007"/>
        <v>-</v>
      </c>
      <c r="R264" s="45" t="str">
        <f t="shared" si="2007"/>
        <v>-</v>
      </c>
      <c r="S264" s="45" t="str">
        <f t="shared" si="2007"/>
        <v>-</v>
      </c>
      <c r="T264" s="45" t="str">
        <f t="shared" si="2007"/>
        <v>-</v>
      </c>
      <c r="U264" s="45" t="str">
        <f t="shared" si="2007"/>
        <v>-</v>
      </c>
      <c r="V264" s="45" t="str">
        <f t="shared" si="2007"/>
        <v>-</v>
      </c>
      <c r="W264" s="45" t="str">
        <f t="shared" si="2007"/>
        <v>-</v>
      </c>
      <c r="X264" s="145" t="str">
        <f t="shared" si="2007"/>
        <v>-</v>
      </c>
      <c r="Y264" s="145" t="str">
        <f t="shared" si="2007"/>
        <v>-</v>
      </c>
      <c r="Z264" s="145" t="str">
        <f t="shared" si="2007"/>
        <v>-</v>
      </c>
      <c r="AA264" s="145" t="str">
        <f t="shared" si="2007"/>
        <v>-</v>
      </c>
      <c r="AB264" s="145" t="str">
        <f t="shared" si="2007"/>
        <v>-</v>
      </c>
      <c r="AC264" s="145"/>
      <c r="AD264" s="45"/>
      <c r="AE264" s="45"/>
      <c r="AF264" s="45"/>
      <c r="AG264" s="46"/>
      <c r="AH264" s="46" t="s">
        <v>143</v>
      </c>
      <c r="AI264" s="46" t="s">
        <v>143</v>
      </c>
      <c r="AJ264" s="46" t="s">
        <v>143</v>
      </c>
      <c r="AK264" s="46" t="s">
        <v>143</v>
      </c>
      <c r="AL264" s="46" t="s">
        <v>143</v>
      </c>
      <c r="AM264" s="46" t="s">
        <v>143</v>
      </c>
      <c r="AN264" s="46" t="s">
        <v>143</v>
      </c>
      <c r="AO264" s="46" t="s">
        <v>143</v>
      </c>
      <c r="AP264" s="46" t="s">
        <v>143</v>
      </c>
      <c r="AQ264" s="46" t="s">
        <v>143</v>
      </c>
      <c r="AR264" s="46" t="s">
        <v>143</v>
      </c>
      <c r="AS264" s="46" t="s">
        <v>143</v>
      </c>
      <c r="AT264" s="46" t="s">
        <v>143</v>
      </c>
      <c r="AU264" s="46" t="s">
        <v>143</v>
      </c>
      <c r="AV264" s="46" t="s">
        <v>143</v>
      </c>
      <c r="AW264" s="46" t="s">
        <v>143</v>
      </c>
      <c r="AX264" s="46" t="s">
        <v>143</v>
      </c>
      <c r="AY264" s="46" t="s">
        <v>143</v>
      </c>
      <c r="AZ264" s="46" t="s">
        <v>143</v>
      </c>
      <c r="BA264" s="46" t="s">
        <v>143</v>
      </c>
      <c r="BB264" s="46" t="s">
        <v>143</v>
      </c>
      <c r="BC264" s="46" t="s">
        <v>143</v>
      </c>
      <c r="BD264" s="46" t="s">
        <v>143</v>
      </c>
      <c r="BE264" s="46" t="s">
        <v>143</v>
      </c>
      <c r="BF264" s="48"/>
      <c r="BG264" s="48"/>
      <c r="BH264" s="67" t="s">
        <v>112</v>
      </c>
    </row>
    <row r="265" spans="4:60" s="7" customFormat="1" hidden="1" outlineLevel="1" x14ac:dyDescent="0.45">
      <c r="G265" s="7" t="s">
        <v>410</v>
      </c>
      <c r="L265" s="151" t="s">
        <v>136</v>
      </c>
      <c r="M265" s="18"/>
      <c r="N265" s="45" t="str">
        <f t="shared" ref="N265:AB265" si="2008">IFERROR(IF(OR(M358=0,N358=0,M358="-",N358="-"),"-",N133/(SUM(N358,M358)/2)),"-")</f>
        <v>-</v>
      </c>
      <c r="O265" s="45" t="str">
        <f t="shared" si="2008"/>
        <v>-</v>
      </c>
      <c r="P265" s="45" t="str">
        <f t="shared" si="2008"/>
        <v>-</v>
      </c>
      <c r="Q265" s="45" t="str">
        <f t="shared" si="2008"/>
        <v>-</v>
      </c>
      <c r="R265" s="45" t="str">
        <f t="shared" si="2008"/>
        <v>-</v>
      </c>
      <c r="S265" s="45" t="str">
        <f t="shared" si="2008"/>
        <v>-</v>
      </c>
      <c r="T265" s="45" t="str">
        <f t="shared" si="2008"/>
        <v>-</v>
      </c>
      <c r="U265" s="45" t="str">
        <f t="shared" si="2008"/>
        <v>-</v>
      </c>
      <c r="V265" s="45" t="str">
        <f t="shared" si="2008"/>
        <v>-</v>
      </c>
      <c r="W265" s="45" t="str">
        <f t="shared" si="2008"/>
        <v>-</v>
      </c>
      <c r="X265" s="145" t="str">
        <f t="shared" si="2008"/>
        <v>-</v>
      </c>
      <c r="Y265" s="145" t="str">
        <f t="shared" si="2008"/>
        <v>-</v>
      </c>
      <c r="Z265" s="145" t="str">
        <f t="shared" si="2008"/>
        <v>-</v>
      </c>
      <c r="AA265" s="145" t="str">
        <f t="shared" si="2008"/>
        <v>-</v>
      </c>
      <c r="AB265" s="145" t="str">
        <f t="shared" si="2008"/>
        <v>-</v>
      </c>
      <c r="AC265" s="145"/>
      <c r="AD265" s="45"/>
      <c r="AE265" s="45"/>
      <c r="AF265" s="45"/>
      <c r="AG265" s="46"/>
      <c r="AH265" s="46" t="s">
        <v>143</v>
      </c>
      <c r="AI265" s="46" t="s">
        <v>143</v>
      </c>
      <c r="AJ265" s="46" t="s">
        <v>143</v>
      </c>
      <c r="AK265" s="46" t="s">
        <v>143</v>
      </c>
      <c r="AL265" s="46" t="s">
        <v>143</v>
      </c>
      <c r="AM265" s="46" t="s">
        <v>143</v>
      </c>
      <c r="AN265" s="46" t="s">
        <v>143</v>
      </c>
      <c r="AO265" s="46" t="s">
        <v>143</v>
      </c>
      <c r="AP265" s="46" t="s">
        <v>143</v>
      </c>
      <c r="AQ265" s="46" t="s">
        <v>143</v>
      </c>
      <c r="AR265" s="46" t="s">
        <v>143</v>
      </c>
      <c r="AS265" s="46" t="s">
        <v>143</v>
      </c>
      <c r="AT265" s="46" t="s">
        <v>143</v>
      </c>
      <c r="AU265" s="46" t="s">
        <v>143</v>
      </c>
      <c r="AV265" s="46" t="s">
        <v>143</v>
      </c>
      <c r="AW265" s="46" t="s">
        <v>143</v>
      </c>
      <c r="AX265" s="46" t="s">
        <v>143</v>
      </c>
      <c r="AY265" s="46" t="s">
        <v>143</v>
      </c>
      <c r="AZ265" s="46" t="s">
        <v>143</v>
      </c>
      <c r="BA265" s="46" t="s">
        <v>143</v>
      </c>
      <c r="BB265" s="46" t="s">
        <v>143</v>
      </c>
      <c r="BC265" s="46" t="s">
        <v>143</v>
      </c>
      <c r="BD265" s="46" t="s">
        <v>143</v>
      </c>
      <c r="BE265" s="46" t="s">
        <v>143</v>
      </c>
      <c r="BF265" s="48"/>
      <c r="BG265" s="48"/>
      <c r="BH265" s="67" t="s">
        <v>112</v>
      </c>
    </row>
    <row r="266" spans="4:60" s="7" customFormat="1" collapsed="1" x14ac:dyDescent="0.45">
      <c r="E266" s="7" t="s">
        <v>129</v>
      </c>
      <c r="L266" s="151" t="s">
        <v>47</v>
      </c>
      <c r="M266" s="18"/>
      <c r="N266" s="45" t="str">
        <f t="shared" ref="N266:AB266" si="2009">IFERROR(N267/N302*100,"-")</f>
        <v>-</v>
      </c>
      <c r="O266" s="45" t="str">
        <f t="shared" si="2009"/>
        <v>-</v>
      </c>
      <c r="P266" s="45" t="str">
        <f t="shared" si="2009"/>
        <v>-</v>
      </c>
      <c r="Q266" s="45" t="str">
        <f t="shared" si="2009"/>
        <v>-</v>
      </c>
      <c r="R266" s="45" t="str">
        <f t="shared" si="2009"/>
        <v>-</v>
      </c>
      <c r="S266" s="45" t="str">
        <f t="shared" si="2009"/>
        <v>-</v>
      </c>
      <c r="T266" s="45" t="str">
        <f t="shared" si="2009"/>
        <v>-</v>
      </c>
      <c r="U266" s="45" t="str">
        <f t="shared" si="2009"/>
        <v>-</v>
      </c>
      <c r="V266" s="45" t="str">
        <f t="shared" si="2009"/>
        <v>-</v>
      </c>
      <c r="W266" s="45" t="str">
        <f t="shared" si="2009"/>
        <v>-</v>
      </c>
      <c r="X266" s="145" t="str">
        <f t="shared" si="2009"/>
        <v>-</v>
      </c>
      <c r="Y266" s="146" t="str">
        <f t="shared" si="2009"/>
        <v>-</v>
      </c>
      <c r="Z266" s="146" t="str">
        <f t="shared" si="2009"/>
        <v>-</v>
      </c>
      <c r="AA266" s="146" t="str">
        <f t="shared" si="2009"/>
        <v>-</v>
      </c>
      <c r="AB266" s="146" t="str">
        <f t="shared" si="2009"/>
        <v>-</v>
      </c>
      <c r="AC266" s="145"/>
      <c r="AD266" s="45"/>
      <c r="AE266" s="45"/>
      <c r="AF266" s="45"/>
      <c r="AG266" s="46"/>
      <c r="AH266" s="46" t="str">
        <f t="shared" ref="AH266:BE266" si="2010">IFERROR(AH267/AH302*100,"-")</f>
        <v>-</v>
      </c>
      <c r="AI266" s="45" t="str">
        <f t="shared" si="2010"/>
        <v>-</v>
      </c>
      <c r="AJ266" s="45" t="str">
        <f t="shared" si="2010"/>
        <v>-</v>
      </c>
      <c r="AK266" s="47" t="str">
        <f t="shared" si="2010"/>
        <v>-</v>
      </c>
      <c r="AL266" s="46" t="str">
        <f t="shared" si="2010"/>
        <v>-</v>
      </c>
      <c r="AM266" s="45" t="str">
        <f t="shared" si="2010"/>
        <v>-</v>
      </c>
      <c r="AN266" s="45" t="str">
        <f t="shared" si="2010"/>
        <v>-</v>
      </c>
      <c r="AO266" s="47" t="str">
        <f t="shared" si="2010"/>
        <v>-</v>
      </c>
      <c r="AP266" s="46" t="str">
        <f t="shared" si="2010"/>
        <v>-</v>
      </c>
      <c r="AQ266" s="45" t="str">
        <f t="shared" si="2010"/>
        <v>-</v>
      </c>
      <c r="AR266" s="45" t="str">
        <f t="shared" si="2010"/>
        <v>-</v>
      </c>
      <c r="AS266" s="47" t="str">
        <f t="shared" si="2010"/>
        <v>-</v>
      </c>
      <c r="AT266" s="46" t="str">
        <f t="shared" si="2010"/>
        <v>-</v>
      </c>
      <c r="AU266" s="45" t="str">
        <f t="shared" si="2010"/>
        <v>-</v>
      </c>
      <c r="AV266" s="45" t="str">
        <f t="shared" si="2010"/>
        <v>-</v>
      </c>
      <c r="AW266" s="47" t="str">
        <f t="shared" si="2010"/>
        <v>-</v>
      </c>
      <c r="AX266" s="46" t="str">
        <f t="shared" si="2010"/>
        <v>-</v>
      </c>
      <c r="AY266" s="45" t="str">
        <f t="shared" si="2010"/>
        <v>-</v>
      </c>
      <c r="AZ266" s="45" t="str">
        <f t="shared" si="2010"/>
        <v>-</v>
      </c>
      <c r="BA266" s="45" t="str">
        <f t="shared" si="2010"/>
        <v>-</v>
      </c>
      <c r="BB266" s="46" t="str">
        <f t="shared" si="2010"/>
        <v>-</v>
      </c>
      <c r="BC266" s="45" t="str">
        <f t="shared" si="2010"/>
        <v>-</v>
      </c>
      <c r="BD266" s="45" t="str">
        <f t="shared" si="2010"/>
        <v>-</v>
      </c>
      <c r="BE266" s="47" t="str">
        <f t="shared" si="2010"/>
        <v>-</v>
      </c>
      <c r="BF266" s="48"/>
      <c r="BG266" s="48"/>
      <c r="BH266" s="67" t="s">
        <v>112</v>
      </c>
    </row>
    <row r="267" spans="4:60" hidden="1" outlineLevel="1" x14ac:dyDescent="0.45">
      <c r="F267" s="1" t="s">
        <v>130</v>
      </c>
      <c r="L267" s="148" t="str">
        <f>Format!$E$10</f>
        <v>百万円</v>
      </c>
      <c r="N267" s="24" t="str">
        <f t="shared" ref="N267:W267" si="2011">IFERROR(IF((N387-SUM(N394,N395))=0,"-",(N387-SUM(N394,N395))),"-")</f>
        <v>-</v>
      </c>
      <c r="O267" s="24" t="str">
        <f t="shared" si="2011"/>
        <v>-</v>
      </c>
      <c r="P267" s="24" t="str">
        <f t="shared" si="2011"/>
        <v>-</v>
      </c>
      <c r="Q267" s="24" t="str">
        <f t="shared" si="2011"/>
        <v>-</v>
      </c>
      <c r="R267" s="24" t="str">
        <f t="shared" si="2011"/>
        <v>-</v>
      </c>
      <c r="S267" s="24" t="str">
        <f t="shared" si="2011"/>
        <v>-</v>
      </c>
      <c r="T267" s="24" t="str">
        <f t="shared" si="2011"/>
        <v>-</v>
      </c>
      <c r="U267" s="24" t="str">
        <f t="shared" si="2011"/>
        <v>-</v>
      </c>
      <c r="V267" s="24" t="str">
        <f t="shared" si="2011"/>
        <v>-</v>
      </c>
      <c r="W267" s="24" t="str">
        <f t="shared" si="2011"/>
        <v>-</v>
      </c>
      <c r="X267" s="61" t="str">
        <f>IFERROR(IF((X387-SUM(X394,X395))=0,"-",(X387-SUM(X394,X395))),"-")</f>
        <v>-</v>
      </c>
      <c r="Y267" s="62" t="str">
        <f t="shared" ref="Y267:AB267" si="2012">IFERROR(IF((Y387-SUM(Y394,Y395))=0,"-",(Y387-SUM(Y394,Y395))),"-")</f>
        <v>-</v>
      </c>
      <c r="Z267" s="62" t="str">
        <f t="shared" si="2012"/>
        <v>-</v>
      </c>
      <c r="AA267" s="62" t="str">
        <f t="shared" si="2012"/>
        <v>-</v>
      </c>
      <c r="AB267" s="62" t="str">
        <f t="shared" si="2012"/>
        <v>-</v>
      </c>
      <c r="AC267" s="61"/>
      <c r="AH267" s="25" t="str">
        <f>IFERROR(IF((AH387-SUM(AH394,AH395))=0,"-",(AH387-SUM(AH394,AH395))),"-")</f>
        <v>-</v>
      </c>
      <c r="AI267" s="24" t="str">
        <f t="shared" ref="AI267:BE267" si="2013">IFERROR(IF((AI387-SUM(AI394,AI395))=0,"-",(AI387-SUM(AI394,AI395))),"-")</f>
        <v>-</v>
      </c>
      <c r="AJ267" s="24" t="str">
        <f t="shared" si="2013"/>
        <v>-</v>
      </c>
      <c r="AK267" s="26" t="str">
        <f t="shared" si="2013"/>
        <v>-</v>
      </c>
      <c r="AL267" s="25" t="str">
        <f t="shared" si="2013"/>
        <v>-</v>
      </c>
      <c r="AM267" s="24" t="str">
        <f t="shared" si="2013"/>
        <v>-</v>
      </c>
      <c r="AN267" s="24" t="str">
        <f t="shared" si="2013"/>
        <v>-</v>
      </c>
      <c r="AO267" s="26" t="str">
        <f t="shared" si="2013"/>
        <v>-</v>
      </c>
      <c r="AP267" s="25" t="str">
        <f t="shared" si="2013"/>
        <v>-</v>
      </c>
      <c r="AQ267" s="24" t="str">
        <f t="shared" si="2013"/>
        <v>-</v>
      </c>
      <c r="AR267" s="24" t="str">
        <f t="shared" si="2013"/>
        <v>-</v>
      </c>
      <c r="AS267" s="26" t="str">
        <f t="shared" si="2013"/>
        <v>-</v>
      </c>
      <c r="AT267" s="25" t="str">
        <f t="shared" si="2013"/>
        <v>-</v>
      </c>
      <c r="AU267" s="24" t="str">
        <f t="shared" si="2013"/>
        <v>-</v>
      </c>
      <c r="AV267" s="24" t="str">
        <f t="shared" si="2013"/>
        <v>-</v>
      </c>
      <c r="AW267" s="26" t="str">
        <f t="shared" si="2013"/>
        <v>-</v>
      </c>
      <c r="AX267" s="25" t="str">
        <f t="shared" si="2013"/>
        <v>-</v>
      </c>
      <c r="AY267" s="24" t="str">
        <f t="shared" si="2013"/>
        <v>-</v>
      </c>
      <c r="AZ267" s="24" t="str">
        <f t="shared" si="2013"/>
        <v>-</v>
      </c>
      <c r="BA267" s="24" t="str">
        <f t="shared" si="2013"/>
        <v>-</v>
      </c>
      <c r="BB267" s="25" t="str">
        <f t="shared" si="2013"/>
        <v>-</v>
      </c>
      <c r="BC267" s="24" t="str">
        <f t="shared" si="2013"/>
        <v>-</v>
      </c>
      <c r="BD267" s="24" t="str">
        <f t="shared" si="2013"/>
        <v>-</v>
      </c>
      <c r="BE267" s="26" t="str">
        <f t="shared" si="2013"/>
        <v>-</v>
      </c>
      <c r="BH267" s="67" t="s">
        <v>112</v>
      </c>
    </row>
    <row r="268" spans="4:60" s="19" customFormat="1" hidden="1" outlineLevel="1" collapsed="1" x14ac:dyDescent="0.45">
      <c r="D268" s="19" t="s">
        <v>131</v>
      </c>
      <c r="L268" s="157" t="s">
        <v>135</v>
      </c>
      <c r="M268" s="10"/>
      <c r="N268" s="49" t="str">
        <f t="shared" ref="N268:V268" si="2014">IFERROR(N271/N267,"-")</f>
        <v>-</v>
      </c>
      <c r="O268" s="49" t="str">
        <f t="shared" si="2014"/>
        <v>-</v>
      </c>
      <c r="P268" s="49" t="str">
        <f t="shared" si="2014"/>
        <v>-</v>
      </c>
      <c r="Q268" s="49" t="str">
        <f t="shared" si="2014"/>
        <v>-</v>
      </c>
      <c r="R268" s="49" t="str">
        <f t="shared" si="2014"/>
        <v>-</v>
      </c>
      <c r="S268" s="49" t="str">
        <f t="shared" si="2014"/>
        <v>-</v>
      </c>
      <c r="T268" s="49" t="str">
        <f t="shared" si="2014"/>
        <v>-</v>
      </c>
      <c r="U268" s="49" t="str">
        <f t="shared" si="2014"/>
        <v>-</v>
      </c>
      <c r="V268" s="49" t="str">
        <f t="shared" si="2014"/>
        <v>-</v>
      </c>
      <c r="W268" s="49" t="str">
        <f>IFERROR(W271/W267,"-")</f>
        <v>-</v>
      </c>
      <c r="X268" s="143" t="str">
        <f t="shared" ref="X268:AB268" si="2015">IFERROR(X271/X267,"-")</f>
        <v>-</v>
      </c>
      <c r="Y268" s="144" t="str">
        <f t="shared" si="2015"/>
        <v>-</v>
      </c>
      <c r="Z268" s="144" t="str">
        <f t="shared" si="2015"/>
        <v>-</v>
      </c>
      <c r="AA268" s="144" t="str">
        <f t="shared" si="2015"/>
        <v>-</v>
      </c>
      <c r="AB268" s="144" t="str">
        <f t="shared" si="2015"/>
        <v>-</v>
      </c>
      <c r="AC268" s="143"/>
      <c r="AD268" s="49"/>
      <c r="AE268" s="49"/>
      <c r="AF268" s="49"/>
      <c r="AG268" s="50"/>
      <c r="AH268" s="50" t="str">
        <f t="shared" ref="AH268:AK268" si="2016">IFERROR(AH271/AH267,"-")</f>
        <v>-</v>
      </c>
      <c r="AI268" s="49" t="str">
        <f t="shared" si="2016"/>
        <v>-</v>
      </c>
      <c r="AJ268" s="49" t="str">
        <f t="shared" si="2016"/>
        <v>-</v>
      </c>
      <c r="AK268" s="51" t="str">
        <f t="shared" si="2016"/>
        <v>-</v>
      </c>
      <c r="AL268" s="50" t="str">
        <f t="shared" ref="AL268:AO268" si="2017">IFERROR(AL271/AL267,"-")</f>
        <v>-</v>
      </c>
      <c r="AM268" s="49" t="str">
        <f t="shared" si="2017"/>
        <v>-</v>
      </c>
      <c r="AN268" s="49" t="str">
        <f t="shared" si="2017"/>
        <v>-</v>
      </c>
      <c r="AO268" s="51" t="str">
        <f t="shared" si="2017"/>
        <v>-</v>
      </c>
      <c r="AP268" s="50" t="str">
        <f t="shared" ref="AP268" si="2018">IFERROR(AP271/AP267,"-")</f>
        <v>-</v>
      </c>
      <c r="AQ268" s="49" t="str">
        <f t="shared" ref="AQ268" si="2019">IFERROR(AQ271/AQ267,"-")</f>
        <v>-</v>
      </c>
      <c r="AR268" s="49" t="str">
        <f t="shared" ref="AR268" si="2020">IFERROR(AR271/AR267,"-")</f>
        <v>-</v>
      </c>
      <c r="AS268" s="51" t="str">
        <f t="shared" ref="AS268" si="2021">IFERROR(AS271/AS267,"-")</f>
        <v>-</v>
      </c>
      <c r="AT268" s="50" t="str">
        <f t="shared" ref="AT268" si="2022">IFERROR(AT271/AT267,"-")</f>
        <v>-</v>
      </c>
      <c r="AU268" s="49" t="str">
        <f t="shared" ref="AU268" si="2023">IFERROR(AU271/AU267,"-")</f>
        <v>-</v>
      </c>
      <c r="AV268" s="49" t="str">
        <f t="shared" ref="AV268" si="2024">IFERROR(AV271/AV267,"-")</f>
        <v>-</v>
      </c>
      <c r="AW268" s="51" t="str">
        <f t="shared" ref="AW268" si="2025">IFERROR(AW271/AW267,"-")</f>
        <v>-</v>
      </c>
      <c r="AX268" s="50" t="str">
        <f t="shared" ref="AX268" si="2026">IFERROR(AX271/AX267,"-")</f>
        <v>-</v>
      </c>
      <c r="AY268" s="49" t="str">
        <f t="shared" ref="AY268" si="2027">IFERROR(AY271/AY267,"-")</f>
        <v>-</v>
      </c>
      <c r="AZ268" s="49" t="str">
        <f t="shared" ref="AZ268" si="2028">IFERROR(AZ271/AZ267,"-")</f>
        <v>-</v>
      </c>
      <c r="BA268" s="49" t="str">
        <f t="shared" ref="BA268" si="2029">IFERROR(BA271/BA267,"-")</f>
        <v>-</v>
      </c>
      <c r="BB268" s="50" t="str">
        <f t="shared" ref="BB268" si="2030">IFERROR(BB271/BB267,"-")</f>
        <v>-</v>
      </c>
      <c r="BC268" s="49" t="str">
        <f t="shared" ref="BC268" si="2031">IFERROR(BC271/BC267,"-")</f>
        <v>-</v>
      </c>
      <c r="BD268" s="49" t="str">
        <f t="shared" ref="BD268" si="2032">IFERROR(BD271/BD267,"-")</f>
        <v>-</v>
      </c>
      <c r="BE268" s="51" t="str">
        <f t="shared" ref="BE268" si="2033">IFERROR(BE271/BE267,"-")</f>
        <v>-</v>
      </c>
      <c r="BF268" s="52"/>
      <c r="BG268" s="52"/>
      <c r="BH268" s="67" t="s">
        <v>112</v>
      </c>
    </row>
    <row r="269" spans="4:60" s="19" customFormat="1" collapsed="1" x14ac:dyDescent="0.45">
      <c r="D269" s="19" t="s">
        <v>132</v>
      </c>
      <c r="L269" s="157" t="s">
        <v>135</v>
      </c>
      <c r="M269" s="10"/>
      <c r="N269" s="49" t="str">
        <f t="shared" ref="N269:V269" si="2034">IFERROR((N271-N274)/N267,"-")</f>
        <v>-</v>
      </c>
      <c r="O269" s="49" t="str">
        <f t="shared" si="2034"/>
        <v>-</v>
      </c>
      <c r="P269" s="49" t="str">
        <f t="shared" si="2034"/>
        <v>-</v>
      </c>
      <c r="Q269" s="49" t="str">
        <f t="shared" si="2034"/>
        <v>-</v>
      </c>
      <c r="R269" s="49" t="str">
        <f t="shared" si="2034"/>
        <v>-</v>
      </c>
      <c r="S269" s="49" t="str">
        <f t="shared" si="2034"/>
        <v>-</v>
      </c>
      <c r="T269" s="49" t="str">
        <f t="shared" si="2034"/>
        <v>-</v>
      </c>
      <c r="U269" s="49" t="str">
        <f t="shared" si="2034"/>
        <v>-</v>
      </c>
      <c r="V269" s="49" t="str">
        <f t="shared" si="2034"/>
        <v>-</v>
      </c>
      <c r="W269" s="49" t="str">
        <f>IFERROR((W271-W274)/W267,"-")</f>
        <v>-</v>
      </c>
      <c r="X269" s="143" t="str">
        <f t="shared" ref="X269:AB269" si="2035">IFERROR((X271-X274)/X267,"-")</f>
        <v>-</v>
      </c>
      <c r="Y269" s="144" t="str">
        <f t="shared" si="2035"/>
        <v>-</v>
      </c>
      <c r="Z269" s="144" t="str">
        <f t="shared" si="2035"/>
        <v>-</v>
      </c>
      <c r="AA269" s="144" t="str">
        <f t="shared" si="2035"/>
        <v>-</v>
      </c>
      <c r="AB269" s="144" t="str">
        <f t="shared" si="2035"/>
        <v>-</v>
      </c>
      <c r="AC269" s="143"/>
      <c r="AD269" s="49"/>
      <c r="AE269" s="49"/>
      <c r="AF269" s="49"/>
      <c r="AG269" s="50"/>
      <c r="AH269" s="50" t="str">
        <f t="shared" ref="AH269:AK269" si="2036">IFERROR((AH271-AH274)/AH267,"-")</f>
        <v>-</v>
      </c>
      <c r="AI269" s="49" t="str">
        <f t="shared" si="2036"/>
        <v>-</v>
      </c>
      <c r="AJ269" s="49" t="str">
        <f t="shared" si="2036"/>
        <v>-</v>
      </c>
      <c r="AK269" s="51" t="str">
        <f t="shared" si="2036"/>
        <v>-</v>
      </c>
      <c r="AL269" s="50" t="str">
        <f t="shared" ref="AL269:AO269" si="2037">IFERROR((AL271-AL274)/AL267,"-")</f>
        <v>-</v>
      </c>
      <c r="AM269" s="49" t="str">
        <f t="shared" si="2037"/>
        <v>-</v>
      </c>
      <c r="AN269" s="49" t="str">
        <f t="shared" si="2037"/>
        <v>-</v>
      </c>
      <c r="AO269" s="51" t="str">
        <f t="shared" si="2037"/>
        <v>-</v>
      </c>
      <c r="AP269" s="50" t="str">
        <f t="shared" ref="AP269" si="2038">IFERROR((AP271-AP274)/AP267,"-")</f>
        <v>-</v>
      </c>
      <c r="AQ269" s="49" t="str">
        <f t="shared" ref="AQ269" si="2039">IFERROR((AQ271-AQ274)/AQ267,"-")</f>
        <v>-</v>
      </c>
      <c r="AR269" s="49" t="str">
        <f t="shared" ref="AR269" si="2040">IFERROR((AR271-AR274)/AR267,"-")</f>
        <v>-</v>
      </c>
      <c r="AS269" s="51" t="str">
        <f t="shared" ref="AS269" si="2041">IFERROR((AS271-AS274)/AS267,"-")</f>
        <v>-</v>
      </c>
      <c r="AT269" s="50" t="str">
        <f t="shared" ref="AT269" si="2042">IFERROR((AT271-AT274)/AT267,"-")</f>
        <v>-</v>
      </c>
      <c r="AU269" s="49" t="str">
        <f t="shared" ref="AU269" si="2043">IFERROR((AU271-AU274)/AU267,"-")</f>
        <v>-</v>
      </c>
      <c r="AV269" s="49" t="str">
        <f t="shared" ref="AV269" si="2044">IFERROR((AV271-AV274)/AV267,"-")</f>
        <v>-</v>
      </c>
      <c r="AW269" s="51" t="str">
        <f t="shared" ref="AW269" si="2045">IFERROR((AW271-AW274)/AW267,"-")</f>
        <v>-</v>
      </c>
      <c r="AX269" s="50" t="str">
        <f t="shared" ref="AX269" si="2046">IFERROR((AX271-AX274)/AX267,"-")</f>
        <v>-</v>
      </c>
      <c r="AY269" s="49" t="str">
        <f t="shared" ref="AY269" si="2047">IFERROR((AY271-AY274)/AY267,"-")</f>
        <v>-</v>
      </c>
      <c r="AZ269" s="49" t="str">
        <f t="shared" ref="AZ269" si="2048">IFERROR((AZ271-AZ274)/AZ267,"-")</f>
        <v>-</v>
      </c>
      <c r="BA269" s="49" t="str">
        <f t="shared" ref="BA269" si="2049">IFERROR((BA271-BA274)/BA267,"-")</f>
        <v>-</v>
      </c>
      <c r="BB269" s="50" t="str">
        <f t="shared" ref="BB269" si="2050">IFERROR((BB271-BB274)/BB267,"-")</f>
        <v>-</v>
      </c>
      <c r="BC269" s="49" t="str">
        <f t="shared" ref="BC269" si="2051">IFERROR((BC271-BC274)/BC267,"-")</f>
        <v>-</v>
      </c>
      <c r="BD269" s="49" t="str">
        <f t="shared" ref="BD269" si="2052">IFERROR((BD271-BD274)/BD267,"-")</f>
        <v>-</v>
      </c>
      <c r="BE269" s="51" t="str">
        <f t="shared" ref="BE269" si="2053">IFERROR((BE271-BE274)/BE267,"-")</f>
        <v>-</v>
      </c>
      <c r="BF269" s="52"/>
      <c r="BG269" s="52"/>
      <c r="BH269" s="67" t="s">
        <v>112</v>
      </c>
    </row>
    <row r="270" spans="4:60" hidden="1" outlineLevel="1" x14ac:dyDescent="0.45">
      <c r="E270" s="1" t="s">
        <v>539</v>
      </c>
      <c r="L270" s="148" t="str">
        <f>Format!$E$10</f>
        <v>百万円</v>
      </c>
      <c r="N270" s="24" t="str">
        <f t="shared" ref="N270:V270" si="2054">IFERROR(IF((N271-N274)=0,"-",(N271-N274)),"-")</f>
        <v>-</v>
      </c>
      <c r="O270" s="24" t="str">
        <f t="shared" si="2054"/>
        <v>-</v>
      </c>
      <c r="P270" s="24" t="str">
        <f t="shared" si="2054"/>
        <v>-</v>
      </c>
      <c r="Q270" s="24" t="str">
        <f t="shared" si="2054"/>
        <v>-</v>
      </c>
      <c r="R270" s="24" t="str">
        <f t="shared" si="2054"/>
        <v>-</v>
      </c>
      <c r="S270" s="24" t="str">
        <f t="shared" si="2054"/>
        <v>-</v>
      </c>
      <c r="T270" s="24" t="str">
        <f t="shared" si="2054"/>
        <v>-</v>
      </c>
      <c r="U270" s="24" t="str">
        <f t="shared" si="2054"/>
        <v>-</v>
      </c>
      <c r="V270" s="24" t="str">
        <f t="shared" si="2054"/>
        <v>-</v>
      </c>
      <c r="W270" s="24" t="str">
        <f>IFERROR(IF((W271-W274)=0,"-",(W271-W274)),"-")</f>
        <v>-</v>
      </c>
      <c r="X270" s="61" t="str">
        <f t="shared" ref="X270:AB270" si="2055">IFERROR(IF((X271-X274)=0,"-",(X271-X274)),"-")</f>
        <v>-</v>
      </c>
      <c r="Y270" s="62" t="str">
        <f t="shared" si="2055"/>
        <v>-</v>
      </c>
      <c r="Z270" s="62" t="str">
        <f t="shared" si="2055"/>
        <v>-</v>
      </c>
      <c r="AA270" s="62" t="str">
        <f t="shared" si="2055"/>
        <v>-</v>
      </c>
      <c r="AB270" s="62" t="str">
        <f t="shared" si="2055"/>
        <v>-</v>
      </c>
      <c r="AC270" s="61"/>
      <c r="AH270" s="25" t="str">
        <f t="shared" ref="AH270:BE270" si="2056">IFERROR(IF((AH271-AH274)=0,"-",(AH271-AH274)),"-")</f>
        <v>-</v>
      </c>
      <c r="AI270" s="24" t="str">
        <f t="shared" si="2056"/>
        <v>-</v>
      </c>
      <c r="AJ270" s="24" t="str">
        <f t="shared" si="2056"/>
        <v>-</v>
      </c>
      <c r="AK270" s="26" t="str">
        <f t="shared" si="2056"/>
        <v>-</v>
      </c>
      <c r="AL270" s="25" t="str">
        <f t="shared" si="2056"/>
        <v>-</v>
      </c>
      <c r="AM270" s="24" t="str">
        <f t="shared" si="2056"/>
        <v>-</v>
      </c>
      <c r="AN270" s="24" t="str">
        <f t="shared" si="2056"/>
        <v>-</v>
      </c>
      <c r="AO270" s="26" t="str">
        <f t="shared" si="2056"/>
        <v>-</v>
      </c>
      <c r="AP270" s="25" t="str">
        <f t="shared" si="2056"/>
        <v>-</v>
      </c>
      <c r="AQ270" s="24" t="str">
        <f t="shared" si="2056"/>
        <v>-</v>
      </c>
      <c r="AR270" s="24" t="str">
        <f t="shared" si="2056"/>
        <v>-</v>
      </c>
      <c r="AS270" s="26" t="str">
        <f t="shared" si="2056"/>
        <v>-</v>
      </c>
      <c r="AT270" s="25" t="str">
        <f t="shared" si="2056"/>
        <v>-</v>
      </c>
      <c r="AU270" s="24" t="str">
        <f t="shared" si="2056"/>
        <v>-</v>
      </c>
      <c r="AV270" s="24" t="str">
        <f t="shared" si="2056"/>
        <v>-</v>
      </c>
      <c r="AW270" s="26" t="str">
        <f t="shared" si="2056"/>
        <v>-</v>
      </c>
      <c r="AX270" s="25" t="str">
        <f t="shared" si="2056"/>
        <v>-</v>
      </c>
      <c r="AY270" s="24" t="str">
        <f t="shared" si="2056"/>
        <v>-</v>
      </c>
      <c r="AZ270" s="24" t="str">
        <f t="shared" si="2056"/>
        <v>-</v>
      </c>
      <c r="BA270" s="24" t="str">
        <f t="shared" si="2056"/>
        <v>-</v>
      </c>
      <c r="BB270" s="25" t="str">
        <f t="shared" si="2056"/>
        <v>-</v>
      </c>
      <c r="BC270" s="24" t="str">
        <f t="shared" si="2056"/>
        <v>-</v>
      </c>
      <c r="BD270" s="24" t="str">
        <f t="shared" si="2056"/>
        <v>-</v>
      </c>
      <c r="BE270" s="26" t="str">
        <f t="shared" si="2056"/>
        <v>-</v>
      </c>
      <c r="BH270" s="67" t="s">
        <v>112</v>
      </c>
    </row>
    <row r="271" spans="4:60" hidden="1" outlineLevel="1" x14ac:dyDescent="0.45">
      <c r="F271" s="1" t="s">
        <v>133</v>
      </c>
      <c r="L271" s="148" t="str">
        <f>Format!$E$10</f>
        <v>百万円</v>
      </c>
      <c r="N271" s="24" t="str">
        <f t="shared" ref="N271:W271" si="2057">IFERROR(IF(SUM(N363,N376)=0,"-",SUM(N363,N376)),"-")</f>
        <v>-</v>
      </c>
      <c r="O271" s="24" t="str">
        <f t="shared" si="2057"/>
        <v>-</v>
      </c>
      <c r="P271" s="24" t="str">
        <f t="shared" si="2057"/>
        <v>-</v>
      </c>
      <c r="Q271" s="24" t="str">
        <f t="shared" si="2057"/>
        <v>-</v>
      </c>
      <c r="R271" s="24" t="str">
        <f t="shared" si="2057"/>
        <v>-</v>
      </c>
      <c r="S271" s="24" t="str">
        <f t="shared" si="2057"/>
        <v>-</v>
      </c>
      <c r="T271" s="24" t="str">
        <f t="shared" si="2057"/>
        <v>-</v>
      </c>
      <c r="U271" s="24" t="str">
        <f t="shared" si="2057"/>
        <v>-</v>
      </c>
      <c r="V271" s="24" t="str">
        <f t="shared" si="2057"/>
        <v>-</v>
      </c>
      <c r="W271" s="24" t="str">
        <f t="shared" si="2057"/>
        <v>-</v>
      </c>
      <c r="X271" s="61" t="str">
        <f>IFERROR(IF(SUM(X363,X376)=0,"-",SUM(X363,X376)),"-")</f>
        <v>-</v>
      </c>
      <c r="Y271" s="62" t="str">
        <f t="shared" ref="Y271:AB271" si="2058">IFERROR(IF(SUM(Y363,Y376)=0,"-",SUM(Y363,Y376)),"-")</f>
        <v>-</v>
      </c>
      <c r="Z271" s="62" t="str">
        <f t="shared" si="2058"/>
        <v>-</v>
      </c>
      <c r="AA271" s="62" t="str">
        <f t="shared" si="2058"/>
        <v>-</v>
      </c>
      <c r="AB271" s="62" t="str">
        <f t="shared" si="2058"/>
        <v>-</v>
      </c>
      <c r="AC271" s="61"/>
      <c r="AH271" s="25" t="str">
        <f t="shared" ref="AH271:BE271" si="2059">IFERROR(IF(SUM(AH363,AH376)=0,"-",SUM(AH363,AH376)),"-")</f>
        <v>-</v>
      </c>
      <c r="AI271" s="24" t="str">
        <f t="shared" si="2059"/>
        <v>-</v>
      </c>
      <c r="AJ271" s="24" t="str">
        <f t="shared" si="2059"/>
        <v>-</v>
      </c>
      <c r="AK271" s="26" t="str">
        <f t="shared" si="2059"/>
        <v>-</v>
      </c>
      <c r="AL271" s="25" t="str">
        <f t="shared" si="2059"/>
        <v>-</v>
      </c>
      <c r="AM271" s="24" t="str">
        <f t="shared" si="2059"/>
        <v>-</v>
      </c>
      <c r="AN271" s="24" t="str">
        <f t="shared" si="2059"/>
        <v>-</v>
      </c>
      <c r="AO271" s="26" t="str">
        <f t="shared" si="2059"/>
        <v>-</v>
      </c>
      <c r="AP271" s="25" t="str">
        <f t="shared" si="2059"/>
        <v>-</v>
      </c>
      <c r="AQ271" s="24" t="str">
        <f t="shared" si="2059"/>
        <v>-</v>
      </c>
      <c r="AR271" s="24" t="str">
        <f t="shared" si="2059"/>
        <v>-</v>
      </c>
      <c r="AS271" s="26" t="str">
        <f t="shared" si="2059"/>
        <v>-</v>
      </c>
      <c r="AT271" s="25" t="str">
        <f t="shared" si="2059"/>
        <v>-</v>
      </c>
      <c r="AU271" s="24" t="str">
        <f t="shared" si="2059"/>
        <v>-</v>
      </c>
      <c r="AV271" s="24" t="str">
        <f t="shared" si="2059"/>
        <v>-</v>
      </c>
      <c r="AW271" s="26" t="str">
        <f t="shared" si="2059"/>
        <v>-</v>
      </c>
      <c r="AX271" s="25" t="str">
        <f t="shared" si="2059"/>
        <v>-</v>
      </c>
      <c r="AY271" s="24" t="str">
        <f t="shared" si="2059"/>
        <v>-</v>
      </c>
      <c r="AZ271" s="24" t="str">
        <f t="shared" si="2059"/>
        <v>-</v>
      </c>
      <c r="BA271" s="24" t="str">
        <f t="shared" si="2059"/>
        <v>-</v>
      </c>
      <c r="BB271" s="25" t="str">
        <f t="shared" si="2059"/>
        <v>-</v>
      </c>
      <c r="BC271" s="24" t="str">
        <f t="shared" si="2059"/>
        <v>-</v>
      </c>
      <c r="BD271" s="24" t="str">
        <f t="shared" si="2059"/>
        <v>-</v>
      </c>
      <c r="BE271" s="26" t="str">
        <f t="shared" si="2059"/>
        <v>-</v>
      </c>
      <c r="BH271" s="67" t="s">
        <v>112</v>
      </c>
    </row>
    <row r="272" spans="4:60" hidden="1" outlineLevel="1" x14ac:dyDescent="0.45">
      <c r="G272" s="1" t="s">
        <v>39</v>
      </c>
      <c r="L272" s="148" t="str">
        <f>Format!$E$10</f>
        <v>百万円</v>
      </c>
      <c r="N272" s="24" t="str">
        <f t="shared" ref="N272:W272" si="2060">IFERROR(IF(N150=0,"-",N150),"-")</f>
        <v>-</v>
      </c>
      <c r="O272" s="24" t="str">
        <f t="shared" si="2060"/>
        <v>-</v>
      </c>
      <c r="P272" s="24" t="str">
        <f t="shared" si="2060"/>
        <v>-</v>
      </c>
      <c r="Q272" s="24" t="str">
        <f t="shared" si="2060"/>
        <v>-</v>
      </c>
      <c r="R272" s="24" t="str">
        <f t="shared" si="2060"/>
        <v>-</v>
      </c>
      <c r="S272" s="24" t="str">
        <f t="shared" si="2060"/>
        <v>-</v>
      </c>
      <c r="T272" s="24" t="str">
        <f t="shared" si="2060"/>
        <v>-</v>
      </c>
      <c r="U272" s="24" t="str">
        <f t="shared" si="2060"/>
        <v>-</v>
      </c>
      <c r="V272" s="24" t="str">
        <f t="shared" si="2060"/>
        <v>-</v>
      </c>
      <c r="W272" s="24" t="str">
        <f t="shared" si="2060"/>
        <v>-</v>
      </c>
      <c r="X272" s="61" t="str">
        <f>IFERROR(IF(X150=0,"-",X150),"-")</f>
        <v>-</v>
      </c>
      <c r="Y272" s="62" t="str">
        <f t="shared" ref="Y272:AB272" si="2061">IFERROR(IF(Y150=0,"-",Y150),"-")</f>
        <v>-</v>
      </c>
      <c r="Z272" s="62" t="str">
        <f t="shared" si="2061"/>
        <v>-</v>
      </c>
      <c r="AA272" s="62" t="str">
        <f t="shared" si="2061"/>
        <v>-</v>
      </c>
      <c r="AB272" s="62" t="str">
        <f t="shared" si="2061"/>
        <v>-</v>
      </c>
      <c r="AC272" s="61"/>
      <c r="AH272" s="25" t="s">
        <v>143</v>
      </c>
      <c r="AI272" s="25" t="s">
        <v>143</v>
      </c>
      <c r="AJ272" s="25" t="s">
        <v>143</v>
      </c>
      <c r="AK272" s="25" t="s">
        <v>143</v>
      </c>
      <c r="AL272" s="25" t="s">
        <v>143</v>
      </c>
      <c r="AM272" s="25" t="s">
        <v>143</v>
      </c>
      <c r="AN272" s="25" t="s">
        <v>143</v>
      </c>
      <c r="AO272" s="25" t="s">
        <v>143</v>
      </c>
      <c r="AP272" s="25" t="s">
        <v>143</v>
      </c>
      <c r="AQ272" s="25" t="s">
        <v>143</v>
      </c>
      <c r="AR272" s="25" t="s">
        <v>143</v>
      </c>
      <c r="AS272" s="25" t="s">
        <v>143</v>
      </c>
      <c r="AT272" s="25" t="s">
        <v>143</v>
      </c>
      <c r="AU272" s="25" t="s">
        <v>143</v>
      </c>
      <c r="AV272" s="25" t="s">
        <v>143</v>
      </c>
      <c r="AW272" s="25" t="s">
        <v>143</v>
      </c>
      <c r="AX272" s="25" t="s">
        <v>143</v>
      </c>
      <c r="AY272" s="25" t="s">
        <v>143</v>
      </c>
      <c r="AZ272" s="25" t="s">
        <v>143</v>
      </c>
      <c r="BA272" s="25" t="s">
        <v>143</v>
      </c>
      <c r="BB272" s="25" t="s">
        <v>143</v>
      </c>
      <c r="BC272" s="25" t="s">
        <v>143</v>
      </c>
      <c r="BD272" s="25" t="s">
        <v>143</v>
      </c>
      <c r="BE272" s="25" t="s">
        <v>143</v>
      </c>
      <c r="BH272" s="67" t="s">
        <v>112</v>
      </c>
    </row>
    <row r="273" spans="4:60" s="19" customFormat="1" hidden="1" outlineLevel="1" x14ac:dyDescent="0.45">
      <c r="G273" s="19" t="s">
        <v>148</v>
      </c>
      <c r="L273" s="157" t="s">
        <v>47</v>
      </c>
      <c r="M273" s="10"/>
      <c r="N273" s="49" t="str">
        <f t="shared" ref="N273:W273" si="2062">IFERROR(IF(OR(N272=0,M272=0,N272="-",M272="-"),"-",N272/(SUM(N271,M271)/2)*100),"-")</f>
        <v>-</v>
      </c>
      <c r="O273" s="49" t="str">
        <f t="shared" si="2062"/>
        <v>-</v>
      </c>
      <c r="P273" s="49" t="str">
        <f t="shared" si="2062"/>
        <v>-</v>
      </c>
      <c r="Q273" s="49" t="str">
        <f t="shared" si="2062"/>
        <v>-</v>
      </c>
      <c r="R273" s="49" t="str">
        <f t="shared" si="2062"/>
        <v>-</v>
      </c>
      <c r="S273" s="49" t="str">
        <f t="shared" si="2062"/>
        <v>-</v>
      </c>
      <c r="T273" s="49" t="str">
        <f t="shared" si="2062"/>
        <v>-</v>
      </c>
      <c r="U273" s="49" t="str">
        <f t="shared" si="2062"/>
        <v>-</v>
      </c>
      <c r="V273" s="49" t="str">
        <f t="shared" si="2062"/>
        <v>-</v>
      </c>
      <c r="W273" s="49" t="str">
        <f t="shared" si="2062"/>
        <v>-</v>
      </c>
      <c r="X273" s="143" t="str">
        <f>IFERROR(IF(OR(X272=0,W272=0,X272="-",W272="-"),"-",X272/(SUM(X271,W271)/2)*100),"-")</f>
        <v>-</v>
      </c>
      <c r="Y273" s="144" t="str">
        <f t="shared" ref="Y273:AB273" si="2063">IFERROR(IF(OR(Y272=0,X272=0,Y272="-",X272="-"),"-",Y272/(SUM(Y271,X271)/2)*100),"-")</f>
        <v>-</v>
      </c>
      <c r="Z273" s="144" t="str">
        <f t="shared" si="2063"/>
        <v>-</v>
      </c>
      <c r="AA273" s="144" t="str">
        <f t="shared" si="2063"/>
        <v>-</v>
      </c>
      <c r="AB273" s="144" t="str">
        <f t="shared" si="2063"/>
        <v>-</v>
      </c>
      <c r="AC273" s="143"/>
      <c r="AD273" s="49"/>
      <c r="AE273" s="49"/>
      <c r="AF273" s="49"/>
      <c r="AG273" s="50"/>
      <c r="AH273" s="50" t="s">
        <v>143</v>
      </c>
      <c r="AI273" s="50" t="s">
        <v>143</v>
      </c>
      <c r="AJ273" s="50" t="s">
        <v>143</v>
      </c>
      <c r="AK273" s="50" t="s">
        <v>143</v>
      </c>
      <c r="AL273" s="50" t="s">
        <v>143</v>
      </c>
      <c r="AM273" s="50" t="s">
        <v>143</v>
      </c>
      <c r="AN273" s="50" t="s">
        <v>143</v>
      </c>
      <c r="AO273" s="50" t="s">
        <v>143</v>
      </c>
      <c r="AP273" s="50" t="s">
        <v>143</v>
      </c>
      <c r="AQ273" s="50" t="s">
        <v>143</v>
      </c>
      <c r="AR273" s="50" t="s">
        <v>143</v>
      </c>
      <c r="AS273" s="50" t="s">
        <v>143</v>
      </c>
      <c r="AT273" s="50" t="s">
        <v>143</v>
      </c>
      <c r="AU273" s="50" t="s">
        <v>143</v>
      </c>
      <c r="AV273" s="50" t="s">
        <v>143</v>
      </c>
      <c r="AW273" s="50" t="s">
        <v>143</v>
      </c>
      <c r="AX273" s="50" t="s">
        <v>143</v>
      </c>
      <c r="AY273" s="50" t="s">
        <v>143</v>
      </c>
      <c r="AZ273" s="50" t="s">
        <v>143</v>
      </c>
      <c r="BA273" s="50" t="s">
        <v>143</v>
      </c>
      <c r="BB273" s="50" t="s">
        <v>143</v>
      </c>
      <c r="BC273" s="50" t="s">
        <v>143</v>
      </c>
      <c r="BD273" s="50" t="s">
        <v>143</v>
      </c>
      <c r="BE273" s="50" t="s">
        <v>143</v>
      </c>
      <c r="BF273" s="52"/>
      <c r="BG273" s="52"/>
      <c r="BH273" s="67" t="s">
        <v>112</v>
      </c>
    </row>
    <row r="274" spans="4:60" hidden="1" outlineLevel="1" x14ac:dyDescent="0.45">
      <c r="F274" s="1" t="s">
        <v>52</v>
      </c>
      <c r="L274" s="148" t="str">
        <f>Format!$E$10</f>
        <v>百万円</v>
      </c>
      <c r="N274" s="24" t="str">
        <f t="shared" ref="N274:W274" si="2064">IFERROR(IF(N304=0,"-",N304),"-")</f>
        <v>-</v>
      </c>
      <c r="O274" s="24" t="str">
        <f t="shared" si="2064"/>
        <v>-</v>
      </c>
      <c r="P274" s="24" t="str">
        <f t="shared" si="2064"/>
        <v>-</v>
      </c>
      <c r="Q274" s="24" t="str">
        <f t="shared" si="2064"/>
        <v>-</v>
      </c>
      <c r="R274" s="24" t="str">
        <f t="shared" si="2064"/>
        <v>-</v>
      </c>
      <c r="S274" s="24" t="str">
        <f t="shared" si="2064"/>
        <v>-</v>
      </c>
      <c r="T274" s="24" t="str">
        <f t="shared" si="2064"/>
        <v>-</v>
      </c>
      <c r="U274" s="24" t="str">
        <f t="shared" si="2064"/>
        <v>-</v>
      </c>
      <c r="V274" s="24" t="str">
        <f t="shared" si="2064"/>
        <v>-</v>
      </c>
      <c r="W274" s="24" t="str">
        <f t="shared" si="2064"/>
        <v>-</v>
      </c>
      <c r="X274" s="61" t="str">
        <f>IFERROR(IF(X304=0,"-",X304),"-")</f>
        <v>-</v>
      </c>
      <c r="Y274" s="62" t="str">
        <f t="shared" ref="Y274:AB274" si="2065">IFERROR(IF(Y304=0,"-",Y304),"-")</f>
        <v>-</v>
      </c>
      <c r="Z274" s="62" t="str">
        <f t="shared" si="2065"/>
        <v>-</v>
      </c>
      <c r="AA274" s="62" t="str">
        <f t="shared" si="2065"/>
        <v>-</v>
      </c>
      <c r="AB274" s="62" t="str">
        <f t="shared" si="2065"/>
        <v>-</v>
      </c>
      <c r="AC274" s="61"/>
      <c r="AH274" s="25" t="str">
        <f t="shared" ref="AH274:BE274" si="2066">IFERROR(IF(AH304=0,"-",AH304),"-")</f>
        <v>-</v>
      </c>
      <c r="AI274" s="24" t="str">
        <f t="shared" si="2066"/>
        <v>-</v>
      </c>
      <c r="AJ274" s="24" t="str">
        <f t="shared" si="2066"/>
        <v>-</v>
      </c>
      <c r="AK274" s="26" t="str">
        <f t="shared" si="2066"/>
        <v>-</v>
      </c>
      <c r="AL274" s="25" t="str">
        <f t="shared" si="2066"/>
        <v>-</v>
      </c>
      <c r="AM274" s="24" t="str">
        <f t="shared" si="2066"/>
        <v>-</v>
      </c>
      <c r="AN274" s="24" t="str">
        <f t="shared" si="2066"/>
        <v>-</v>
      </c>
      <c r="AO274" s="26" t="str">
        <f t="shared" si="2066"/>
        <v>-</v>
      </c>
      <c r="AP274" s="25" t="str">
        <f t="shared" si="2066"/>
        <v>-</v>
      </c>
      <c r="AQ274" s="24" t="str">
        <f t="shared" si="2066"/>
        <v>-</v>
      </c>
      <c r="AR274" s="24" t="str">
        <f t="shared" si="2066"/>
        <v>-</v>
      </c>
      <c r="AS274" s="26" t="str">
        <f t="shared" si="2066"/>
        <v>-</v>
      </c>
      <c r="AT274" s="25" t="str">
        <f t="shared" si="2066"/>
        <v>-</v>
      </c>
      <c r="AU274" s="24" t="str">
        <f t="shared" si="2066"/>
        <v>-</v>
      </c>
      <c r="AV274" s="24" t="str">
        <f t="shared" si="2066"/>
        <v>-</v>
      </c>
      <c r="AW274" s="26" t="str">
        <f t="shared" si="2066"/>
        <v>-</v>
      </c>
      <c r="AX274" s="25" t="str">
        <f t="shared" si="2066"/>
        <v>-</v>
      </c>
      <c r="AY274" s="24" t="str">
        <f t="shared" si="2066"/>
        <v>-</v>
      </c>
      <c r="AZ274" s="24" t="str">
        <f t="shared" si="2066"/>
        <v>-</v>
      </c>
      <c r="BA274" s="24" t="str">
        <f t="shared" si="2066"/>
        <v>-</v>
      </c>
      <c r="BB274" s="25" t="str">
        <f t="shared" si="2066"/>
        <v>-</v>
      </c>
      <c r="BC274" s="24" t="str">
        <f t="shared" si="2066"/>
        <v>-</v>
      </c>
      <c r="BD274" s="24" t="str">
        <f t="shared" si="2066"/>
        <v>-</v>
      </c>
      <c r="BE274" s="26" t="str">
        <f t="shared" si="2066"/>
        <v>-</v>
      </c>
      <c r="BH274" s="67" t="s">
        <v>112</v>
      </c>
    </row>
    <row r="275" spans="4:60" collapsed="1" x14ac:dyDescent="0.45">
      <c r="D275" s="1" t="s">
        <v>506</v>
      </c>
      <c r="L275" s="148" t="s">
        <v>510</v>
      </c>
      <c r="N275" s="24" t="str">
        <f t="shared" ref="N275:W275" si="2067">IFERROR(IF((SUM(N276,N277)-SUM(N278))=0,"-",(SUM(N276,N277)-SUM(N278))),"-")</f>
        <v>-</v>
      </c>
      <c r="O275" s="24" t="str">
        <f t="shared" si="2067"/>
        <v>-</v>
      </c>
      <c r="P275" s="24" t="str">
        <f t="shared" si="2067"/>
        <v>-</v>
      </c>
      <c r="Q275" s="24" t="str">
        <f t="shared" si="2067"/>
        <v>-</v>
      </c>
      <c r="R275" s="24" t="str">
        <f t="shared" si="2067"/>
        <v>-</v>
      </c>
      <c r="S275" s="24" t="str">
        <f t="shared" si="2067"/>
        <v>-</v>
      </c>
      <c r="T275" s="24" t="str">
        <f t="shared" si="2067"/>
        <v>-</v>
      </c>
      <c r="U275" s="24" t="str">
        <f t="shared" si="2067"/>
        <v>-</v>
      </c>
      <c r="V275" s="24" t="str">
        <f t="shared" si="2067"/>
        <v>-</v>
      </c>
      <c r="W275" s="24" t="str">
        <f t="shared" si="2067"/>
        <v>-</v>
      </c>
      <c r="X275" s="61" t="str">
        <f>IFERROR(IF((SUM(X276,X277)-SUM(X278))=0,"-",(SUM(X276,X277)-SUM(X278))),"-")</f>
        <v>-</v>
      </c>
      <c r="Y275" s="62" t="str">
        <f t="shared" ref="Y275:AB275" si="2068">IFERROR(IF((SUM(Y276,Y277)-SUM(Y278))=0,"-",(SUM(Y276,Y277)-SUM(Y278))),"-")</f>
        <v>-</v>
      </c>
      <c r="Z275" s="62" t="str">
        <f t="shared" si="2068"/>
        <v>-</v>
      </c>
      <c r="AA275" s="62" t="str">
        <f t="shared" si="2068"/>
        <v>-</v>
      </c>
      <c r="AB275" s="62" t="str">
        <f t="shared" si="2068"/>
        <v>-</v>
      </c>
      <c r="AC275" s="61"/>
      <c r="AH275" s="25" t="s">
        <v>511</v>
      </c>
      <c r="AI275" s="24" t="s">
        <v>142</v>
      </c>
      <c r="AJ275" s="24" t="s">
        <v>142</v>
      </c>
      <c r="AK275" s="24" t="s">
        <v>142</v>
      </c>
      <c r="AL275" s="25" t="s">
        <v>142</v>
      </c>
      <c r="AM275" s="24" t="s">
        <v>142</v>
      </c>
      <c r="AN275" s="24" t="s">
        <v>142</v>
      </c>
      <c r="AO275" s="24" t="s">
        <v>142</v>
      </c>
      <c r="AP275" s="25" t="s">
        <v>142</v>
      </c>
      <c r="AQ275" s="24" t="s">
        <v>142</v>
      </c>
      <c r="AR275" s="24" t="s">
        <v>142</v>
      </c>
      <c r="AS275" s="24" t="s">
        <v>142</v>
      </c>
      <c r="AT275" s="25" t="s">
        <v>142</v>
      </c>
      <c r="AU275" s="24" t="s">
        <v>142</v>
      </c>
      <c r="AV275" s="24" t="s">
        <v>142</v>
      </c>
      <c r="AW275" s="24" t="s">
        <v>142</v>
      </c>
      <c r="AX275" s="25" t="s">
        <v>142</v>
      </c>
      <c r="AY275" s="24" t="s">
        <v>142</v>
      </c>
      <c r="AZ275" s="24" t="s">
        <v>142</v>
      </c>
      <c r="BA275" s="24" t="s">
        <v>142</v>
      </c>
      <c r="BB275" s="25" t="s">
        <v>142</v>
      </c>
      <c r="BC275" s="24" t="s">
        <v>142</v>
      </c>
      <c r="BD275" s="24" t="s">
        <v>142</v>
      </c>
      <c r="BE275" s="24" t="s">
        <v>142</v>
      </c>
      <c r="BH275" s="67" t="s">
        <v>112</v>
      </c>
    </row>
    <row r="276" spans="4:60" hidden="1" outlineLevel="1" x14ac:dyDescent="0.45">
      <c r="E276" s="7" t="s">
        <v>507</v>
      </c>
      <c r="L276" s="148" t="s">
        <v>510</v>
      </c>
      <c r="N276" s="24" t="str">
        <f>IFERROR(365/N263,"-")</f>
        <v>-</v>
      </c>
      <c r="O276" s="24" t="str">
        <f t="shared" ref="O276:AB276" si="2069">IFERROR(365/O263,"-")</f>
        <v>-</v>
      </c>
      <c r="P276" s="24" t="str">
        <f t="shared" si="2069"/>
        <v>-</v>
      </c>
      <c r="Q276" s="24" t="str">
        <f t="shared" si="2069"/>
        <v>-</v>
      </c>
      <c r="R276" s="24" t="str">
        <f t="shared" si="2069"/>
        <v>-</v>
      </c>
      <c r="S276" s="24" t="str">
        <f t="shared" si="2069"/>
        <v>-</v>
      </c>
      <c r="T276" s="24" t="str">
        <f t="shared" si="2069"/>
        <v>-</v>
      </c>
      <c r="U276" s="24" t="str">
        <f t="shared" si="2069"/>
        <v>-</v>
      </c>
      <c r="V276" s="24" t="str">
        <f t="shared" si="2069"/>
        <v>-</v>
      </c>
      <c r="W276" s="24" t="str">
        <f t="shared" si="2069"/>
        <v>-</v>
      </c>
      <c r="X276" s="61" t="str">
        <f t="shared" si="2069"/>
        <v>-</v>
      </c>
      <c r="Y276" s="62" t="str">
        <f t="shared" si="2069"/>
        <v>-</v>
      </c>
      <c r="Z276" s="62" t="str">
        <f t="shared" si="2069"/>
        <v>-</v>
      </c>
      <c r="AA276" s="62" t="str">
        <f t="shared" si="2069"/>
        <v>-</v>
      </c>
      <c r="AB276" s="62" t="str">
        <f t="shared" si="2069"/>
        <v>-</v>
      </c>
      <c r="AC276" s="61"/>
      <c r="AH276" s="25" t="s">
        <v>511</v>
      </c>
      <c r="AI276" s="24" t="s">
        <v>142</v>
      </c>
      <c r="AJ276" s="24" t="s">
        <v>142</v>
      </c>
      <c r="AK276" s="24" t="s">
        <v>142</v>
      </c>
      <c r="AL276" s="25" t="s">
        <v>142</v>
      </c>
      <c r="AM276" s="24" t="s">
        <v>142</v>
      </c>
      <c r="AN276" s="24" t="s">
        <v>142</v>
      </c>
      <c r="AO276" s="24" t="s">
        <v>142</v>
      </c>
      <c r="AP276" s="25" t="s">
        <v>142</v>
      </c>
      <c r="AQ276" s="24" t="s">
        <v>142</v>
      </c>
      <c r="AR276" s="24" t="s">
        <v>142</v>
      </c>
      <c r="AS276" s="24" t="s">
        <v>142</v>
      </c>
      <c r="AT276" s="25" t="s">
        <v>142</v>
      </c>
      <c r="AU276" s="24" t="s">
        <v>142</v>
      </c>
      <c r="AV276" s="24" t="s">
        <v>142</v>
      </c>
      <c r="AW276" s="24" t="s">
        <v>142</v>
      </c>
      <c r="AX276" s="25" t="s">
        <v>142</v>
      </c>
      <c r="AY276" s="24" t="s">
        <v>142</v>
      </c>
      <c r="AZ276" s="24" t="s">
        <v>142</v>
      </c>
      <c r="BA276" s="24" t="s">
        <v>142</v>
      </c>
      <c r="BB276" s="25" t="s">
        <v>142</v>
      </c>
      <c r="BC276" s="24" t="s">
        <v>142</v>
      </c>
      <c r="BD276" s="24" t="s">
        <v>142</v>
      </c>
      <c r="BE276" s="24" t="s">
        <v>142</v>
      </c>
      <c r="BH276" s="67" t="s">
        <v>112</v>
      </c>
    </row>
    <row r="277" spans="4:60" hidden="1" outlineLevel="1" x14ac:dyDescent="0.45">
      <c r="E277" s="7" t="s">
        <v>508</v>
      </c>
      <c r="L277" s="148" t="s">
        <v>510</v>
      </c>
      <c r="N277" s="24" t="str">
        <f t="shared" ref="N277:N278" si="2070">IFERROR(365/N264,"-")</f>
        <v>-</v>
      </c>
      <c r="O277" s="24" t="str">
        <f t="shared" ref="O277:AB277" si="2071">IFERROR(365/O264,"-")</f>
        <v>-</v>
      </c>
      <c r="P277" s="24" t="str">
        <f t="shared" si="2071"/>
        <v>-</v>
      </c>
      <c r="Q277" s="24" t="str">
        <f t="shared" si="2071"/>
        <v>-</v>
      </c>
      <c r="R277" s="24" t="str">
        <f t="shared" si="2071"/>
        <v>-</v>
      </c>
      <c r="S277" s="24" t="str">
        <f t="shared" si="2071"/>
        <v>-</v>
      </c>
      <c r="T277" s="24" t="str">
        <f t="shared" si="2071"/>
        <v>-</v>
      </c>
      <c r="U277" s="24" t="str">
        <f t="shared" si="2071"/>
        <v>-</v>
      </c>
      <c r="V277" s="24" t="str">
        <f t="shared" si="2071"/>
        <v>-</v>
      </c>
      <c r="W277" s="24" t="str">
        <f t="shared" si="2071"/>
        <v>-</v>
      </c>
      <c r="X277" s="61" t="str">
        <f t="shared" si="2071"/>
        <v>-</v>
      </c>
      <c r="Y277" s="62" t="str">
        <f t="shared" si="2071"/>
        <v>-</v>
      </c>
      <c r="Z277" s="62" t="str">
        <f t="shared" si="2071"/>
        <v>-</v>
      </c>
      <c r="AA277" s="62" t="str">
        <f t="shared" si="2071"/>
        <v>-</v>
      </c>
      <c r="AB277" s="62" t="str">
        <f t="shared" si="2071"/>
        <v>-</v>
      </c>
      <c r="AC277" s="61"/>
      <c r="AH277" s="25" t="s">
        <v>511</v>
      </c>
      <c r="AI277" s="24" t="s">
        <v>142</v>
      </c>
      <c r="AJ277" s="24" t="s">
        <v>142</v>
      </c>
      <c r="AK277" s="24" t="s">
        <v>142</v>
      </c>
      <c r="AL277" s="25" t="s">
        <v>142</v>
      </c>
      <c r="AM277" s="24" t="s">
        <v>142</v>
      </c>
      <c r="AN277" s="24" t="s">
        <v>142</v>
      </c>
      <c r="AO277" s="24" t="s">
        <v>142</v>
      </c>
      <c r="AP277" s="25" t="s">
        <v>142</v>
      </c>
      <c r="AQ277" s="24" t="s">
        <v>142</v>
      </c>
      <c r="AR277" s="24" t="s">
        <v>142</v>
      </c>
      <c r="AS277" s="24" t="s">
        <v>142</v>
      </c>
      <c r="AT277" s="25" t="s">
        <v>142</v>
      </c>
      <c r="AU277" s="24" t="s">
        <v>142</v>
      </c>
      <c r="AV277" s="24" t="s">
        <v>142</v>
      </c>
      <c r="AW277" s="24" t="s">
        <v>142</v>
      </c>
      <c r="AX277" s="25" t="s">
        <v>142</v>
      </c>
      <c r="AY277" s="24" t="s">
        <v>142</v>
      </c>
      <c r="AZ277" s="24" t="s">
        <v>142</v>
      </c>
      <c r="BA277" s="24" t="s">
        <v>142</v>
      </c>
      <c r="BB277" s="25" t="s">
        <v>142</v>
      </c>
      <c r="BC277" s="24" t="s">
        <v>142</v>
      </c>
      <c r="BD277" s="24" t="s">
        <v>142</v>
      </c>
      <c r="BE277" s="24" t="s">
        <v>142</v>
      </c>
      <c r="BH277" s="67" t="s">
        <v>112</v>
      </c>
    </row>
    <row r="278" spans="4:60" hidden="1" outlineLevel="1" x14ac:dyDescent="0.45">
      <c r="E278" s="7" t="s">
        <v>509</v>
      </c>
      <c r="L278" s="148" t="s">
        <v>510</v>
      </c>
      <c r="N278" s="24" t="str">
        <f t="shared" si="2070"/>
        <v>-</v>
      </c>
      <c r="O278" s="24" t="str">
        <f t="shared" ref="O278:AB278" si="2072">IFERROR(365/O265,"-")</f>
        <v>-</v>
      </c>
      <c r="P278" s="24" t="str">
        <f t="shared" si="2072"/>
        <v>-</v>
      </c>
      <c r="Q278" s="24" t="str">
        <f t="shared" si="2072"/>
        <v>-</v>
      </c>
      <c r="R278" s="24" t="str">
        <f t="shared" si="2072"/>
        <v>-</v>
      </c>
      <c r="S278" s="24" t="str">
        <f t="shared" si="2072"/>
        <v>-</v>
      </c>
      <c r="T278" s="24" t="str">
        <f t="shared" si="2072"/>
        <v>-</v>
      </c>
      <c r="U278" s="24" t="str">
        <f t="shared" si="2072"/>
        <v>-</v>
      </c>
      <c r="V278" s="24" t="str">
        <f t="shared" si="2072"/>
        <v>-</v>
      </c>
      <c r="W278" s="24" t="str">
        <f t="shared" si="2072"/>
        <v>-</v>
      </c>
      <c r="X278" s="61" t="str">
        <f t="shared" si="2072"/>
        <v>-</v>
      </c>
      <c r="Y278" s="62" t="str">
        <f t="shared" si="2072"/>
        <v>-</v>
      </c>
      <c r="Z278" s="62" t="str">
        <f t="shared" si="2072"/>
        <v>-</v>
      </c>
      <c r="AA278" s="62" t="str">
        <f t="shared" si="2072"/>
        <v>-</v>
      </c>
      <c r="AB278" s="62" t="str">
        <f t="shared" si="2072"/>
        <v>-</v>
      </c>
      <c r="AC278" s="61"/>
      <c r="AH278" s="25" t="s">
        <v>511</v>
      </c>
      <c r="AI278" s="24" t="s">
        <v>142</v>
      </c>
      <c r="AJ278" s="24" t="s">
        <v>142</v>
      </c>
      <c r="AK278" s="24" t="s">
        <v>142</v>
      </c>
      <c r="AL278" s="25" t="s">
        <v>142</v>
      </c>
      <c r="AM278" s="24" t="s">
        <v>142</v>
      </c>
      <c r="AN278" s="24" t="s">
        <v>142</v>
      </c>
      <c r="AO278" s="24" t="s">
        <v>142</v>
      </c>
      <c r="AP278" s="25" t="s">
        <v>142</v>
      </c>
      <c r="AQ278" s="24" t="s">
        <v>142</v>
      </c>
      <c r="AR278" s="24" t="s">
        <v>142</v>
      </c>
      <c r="AS278" s="24" t="s">
        <v>142</v>
      </c>
      <c r="AT278" s="25" t="s">
        <v>142</v>
      </c>
      <c r="AU278" s="24" t="s">
        <v>142</v>
      </c>
      <c r="AV278" s="24" t="s">
        <v>142</v>
      </c>
      <c r="AW278" s="24" t="s">
        <v>142</v>
      </c>
      <c r="AX278" s="25" t="s">
        <v>142</v>
      </c>
      <c r="AY278" s="24" t="s">
        <v>142</v>
      </c>
      <c r="AZ278" s="24" t="s">
        <v>142</v>
      </c>
      <c r="BA278" s="24" t="s">
        <v>142</v>
      </c>
      <c r="BB278" s="25" t="s">
        <v>142</v>
      </c>
      <c r="BC278" s="24" t="s">
        <v>142</v>
      </c>
      <c r="BD278" s="24" t="s">
        <v>142</v>
      </c>
      <c r="BE278" s="24" t="s">
        <v>142</v>
      </c>
      <c r="BH278" s="67" t="s">
        <v>112</v>
      </c>
    </row>
    <row r="279" spans="4:60" collapsed="1" x14ac:dyDescent="0.45">
      <c r="D279" s="1" t="s">
        <v>134</v>
      </c>
      <c r="L279" s="148" t="str">
        <f>Format!$E$10</f>
        <v>百万円</v>
      </c>
      <c r="N279" s="24" t="str">
        <f t="shared" ref="N279:W279" si="2073">IFERROR(IF(SUM(N281,N282)=0,"-",SUM(N281,N282)),"-")</f>
        <v>-</v>
      </c>
      <c r="O279" s="24" t="str">
        <f t="shared" si="2073"/>
        <v>-</v>
      </c>
      <c r="P279" s="24" t="str">
        <f t="shared" si="2073"/>
        <v>-</v>
      </c>
      <c r="Q279" s="24" t="str">
        <f t="shared" si="2073"/>
        <v>-</v>
      </c>
      <c r="R279" s="24" t="str">
        <f t="shared" si="2073"/>
        <v>-</v>
      </c>
      <c r="S279" s="24" t="str">
        <f t="shared" si="2073"/>
        <v>-</v>
      </c>
      <c r="T279" s="24" t="str">
        <f t="shared" si="2073"/>
        <v>-</v>
      </c>
      <c r="U279" s="24" t="str">
        <f t="shared" si="2073"/>
        <v>-</v>
      </c>
      <c r="V279" s="24" t="str">
        <f t="shared" si="2073"/>
        <v>-</v>
      </c>
      <c r="W279" s="24" t="str">
        <f t="shared" si="2073"/>
        <v>-</v>
      </c>
      <c r="X279" s="25" t="str">
        <f>IFERROR(IF(SUM(X281,X282)=0,"-",SUM(X281,X282)),"-")</f>
        <v>-</v>
      </c>
      <c r="Y279" s="24" t="str">
        <f t="shared" ref="Y279:AB279" si="2074">IFERROR(IF(SUM(Y281,Y282)=0,"-",SUM(Y281,Y282)),"-")</f>
        <v>-</v>
      </c>
      <c r="Z279" s="24" t="str">
        <f t="shared" si="2074"/>
        <v>-</v>
      </c>
      <c r="AA279" s="24" t="str">
        <f t="shared" si="2074"/>
        <v>-</v>
      </c>
      <c r="AB279" s="24" t="str">
        <f t="shared" si="2074"/>
        <v>-</v>
      </c>
      <c r="AH279" s="25" t="s">
        <v>143</v>
      </c>
      <c r="AI279" s="25" t="s">
        <v>143</v>
      </c>
      <c r="AJ279" s="25" t="s">
        <v>143</v>
      </c>
      <c r="AK279" s="25" t="s">
        <v>143</v>
      </c>
      <c r="AL279" s="25" t="s">
        <v>143</v>
      </c>
      <c r="AM279" s="25" t="s">
        <v>143</v>
      </c>
      <c r="AN279" s="25" t="s">
        <v>143</v>
      </c>
      <c r="AO279" s="25" t="s">
        <v>143</v>
      </c>
      <c r="AP279" s="25" t="s">
        <v>143</v>
      </c>
      <c r="AQ279" s="25" t="s">
        <v>143</v>
      </c>
      <c r="AR279" s="25" t="s">
        <v>143</v>
      </c>
      <c r="AS279" s="25" t="s">
        <v>143</v>
      </c>
      <c r="AT279" s="25" t="s">
        <v>143</v>
      </c>
      <c r="AU279" s="25" t="s">
        <v>143</v>
      </c>
      <c r="AV279" s="25" t="s">
        <v>143</v>
      </c>
      <c r="AW279" s="25" t="s">
        <v>143</v>
      </c>
      <c r="AX279" s="25" t="s">
        <v>143</v>
      </c>
      <c r="AY279" s="25" t="s">
        <v>143</v>
      </c>
      <c r="AZ279" s="25" t="s">
        <v>143</v>
      </c>
      <c r="BA279" s="25" t="s">
        <v>143</v>
      </c>
      <c r="BB279" s="25" t="s">
        <v>143</v>
      </c>
      <c r="BC279" s="25" t="s">
        <v>143</v>
      </c>
      <c r="BD279" s="25" t="s">
        <v>143</v>
      </c>
      <c r="BE279" s="25" t="s">
        <v>143</v>
      </c>
      <c r="BH279" s="67" t="s">
        <v>112</v>
      </c>
    </row>
    <row r="280" spans="4:60" s="9" customFormat="1" x14ac:dyDescent="0.45">
      <c r="K280" s="9" t="str">
        <f>Format!$E$18</f>
        <v>% of sales</v>
      </c>
      <c r="L280" s="151" t="s">
        <v>47</v>
      </c>
      <c r="M280" s="8"/>
      <c r="N280" s="37" t="str">
        <f>IFERROR(IF(N279="","-",N279/N$131*100),"-")</f>
        <v>-</v>
      </c>
      <c r="O280" s="37" t="str">
        <f t="shared" ref="O280" si="2075">IFERROR(IF(O279="","-",O279/O$131*100),"-")</f>
        <v>-</v>
      </c>
      <c r="P280" s="37" t="str">
        <f t="shared" ref="P280" si="2076">IFERROR(IF(P279="","-",P279/P$131*100),"-")</f>
        <v>-</v>
      </c>
      <c r="Q280" s="37" t="str">
        <f t="shared" ref="Q280" si="2077">IFERROR(IF(Q279="","-",Q279/Q$131*100),"-")</f>
        <v>-</v>
      </c>
      <c r="R280" s="37" t="str">
        <f t="shared" ref="R280" si="2078">IFERROR(IF(R279="","-",R279/R$131*100),"-")</f>
        <v>-</v>
      </c>
      <c r="S280" s="37" t="str">
        <f t="shared" ref="S280" si="2079">IFERROR(IF(S279="","-",S279/S$131*100),"-")</f>
        <v>-</v>
      </c>
      <c r="T280" s="37" t="str">
        <f t="shared" ref="T280" si="2080">IFERROR(IF(T279="","-",T279/T$131*100),"-")</f>
        <v>-</v>
      </c>
      <c r="U280" s="37" t="str">
        <f t="shared" ref="U280" si="2081">IFERROR(IF(U279="","-",U279/U$131*100),"-")</f>
        <v>-</v>
      </c>
      <c r="V280" s="37" t="str">
        <f t="shared" ref="V280" si="2082">IFERROR(IF(V279="","-",V279/V$131*100),"-")</f>
        <v>-</v>
      </c>
      <c r="W280" s="37" t="str">
        <f t="shared" ref="W280" si="2083">IFERROR(IF(W279="","-",W279/W$131*100),"-")</f>
        <v>-</v>
      </c>
      <c r="X280" s="38" t="str">
        <f t="shared" ref="X280" si="2084">IFERROR(IF(X279="","-",X279/X$131*100),"-")</f>
        <v>-</v>
      </c>
      <c r="Y280" s="37" t="str">
        <f t="shared" ref="Y280" si="2085">IFERROR(IF(Y279="","-",Y279/Y$131*100),"-")</f>
        <v>-</v>
      </c>
      <c r="Z280" s="37" t="str">
        <f t="shared" ref="Z280" si="2086">IFERROR(IF(Z279="","-",Z279/Z$131*100),"-")</f>
        <v>-</v>
      </c>
      <c r="AA280" s="37" t="str">
        <f t="shared" ref="AA280" si="2087">IFERROR(IF(AA279="","-",AA279/AA$131*100),"-")</f>
        <v>-</v>
      </c>
      <c r="AB280" s="37" t="str">
        <f t="shared" ref="AB280" si="2088">IFERROR(IF(AB279="","-",AB279/AB$131*100),"-")</f>
        <v>-</v>
      </c>
      <c r="AC280" s="38"/>
      <c r="AD280" s="37"/>
      <c r="AE280" s="37"/>
      <c r="AF280" s="37"/>
      <c r="AG280" s="38"/>
      <c r="AH280" s="38" t="str">
        <f t="shared" ref="AH280:AK280" si="2089">IFERROR(IF(AH279="","-",AH279/AH$131*100),"-")</f>
        <v>-</v>
      </c>
      <c r="AI280" s="37" t="str">
        <f t="shared" si="2089"/>
        <v>-</v>
      </c>
      <c r="AJ280" s="37" t="str">
        <f t="shared" si="2089"/>
        <v>-</v>
      </c>
      <c r="AK280" s="39" t="str">
        <f t="shared" si="2089"/>
        <v>-</v>
      </c>
      <c r="AL280" s="38" t="str">
        <f t="shared" ref="AL280:AO280" si="2090">IFERROR(IF(AL279="","-",AL279/AL$131*100),"-")</f>
        <v>-</v>
      </c>
      <c r="AM280" s="37" t="str">
        <f t="shared" si="2090"/>
        <v>-</v>
      </c>
      <c r="AN280" s="37" t="str">
        <f t="shared" si="2090"/>
        <v>-</v>
      </c>
      <c r="AO280" s="39" t="str">
        <f t="shared" si="2090"/>
        <v>-</v>
      </c>
      <c r="AP280" s="38" t="str">
        <f t="shared" ref="AP280" si="2091">IFERROR(IF(AP279="","-",AP279/AP$131*100),"-")</f>
        <v>-</v>
      </c>
      <c r="AQ280" s="37" t="str">
        <f t="shared" ref="AQ280" si="2092">IFERROR(IF(AQ279="","-",AQ279/AQ$131*100),"-")</f>
        <v>-</v>
      </c>
      <c r="AR280" s="37" t="str">
        <f t="shared" ref="AR280" si="2093">IFERROR(IF(AR279="","-",AR279/AR$131*100),"-")</f>
        <v>-</v>
      </c>
      <c r="AS280" s="39" t="str">
        <f t="shared" ref="AS280" si="2094">IFERROR(IF(AS279="","-",AS279/AS$131*100),"-")</f>
        <v>-</v>
      </c>
      <c r="AT280" s="38" t="str">
        <f t="shared" ref="AT280" si="2095">IFERROR(IF(AT279="","-",AT279/AT$131*100),"-")</f>
        <v>-</v>
      </c>
      <c r="AU280" s="37" t="str">
        <f t="shared" ref="AU280" si="2096">IFERROR(IF(AU279="","-",AU279/AU$131*100),"-")</f>
        <v>-</v>
      </c>
      <c r="AV280" s="37" t="str">
        <f t="shared" ref="AV280" si="2097">IFERROR(IF(AV279="","-",AV279/AV$131*100),"-")</f>
        <v>-</v>
      </c>
      <c r="AW280" s="39" t="str">
        <f t="shared" ref="AW280" si="2098">IFERROR(IF(AW279="","-",AW279/AW$131*100),"-")</f>
        <v>-</v>
      </c>
      <c r="AX280" s="38" t="str">
        <f t="shared" ref="AX280" si="2099">IFERROR(IF(AX279="","-",AX279/AX$131*100),"-")</f>
        <v>-</v>
      </c>
      <c r="AY280" s="37" t="str">
        <f t="shared" ref="AY280" si="2100">IFERROR(IF(AY279="","-",AY279/AY$131*100),"-")</f>
        <v>-</v>
      </c>
      <c r="AZ280" s="37" t="str">
        <f t="shared" ref="AZ280" si="2101">IFERROR(IF(AZ279="","-",AZ279/AZ$131*100),"-")</f>
        <v>-</v>
      </c>
      <c r="BA280" s="37" t="str">
        <f t="shared" ref="BA280" si="2102">IFERROR(IF(BA279="","-",BA279/BA$131*100),"-")</f>
        <v>-</v>
      </c>
      <c r="BB280" s="38" t="str">
        <f t="shared" ref="BB280" si="2103">IFERROR(IF(BB279="","-",BB279/BB$131*100),"-")</f>
        <v>-</v>
      </c>
      <c r="BC280" s="37" t="str">
        <f t="shared" ref="BC280" si="2104">IFERROR(IF(BC279="","-",BC279/BC$131*100),"-")</f>
        <v>-</v>
      </c>
      <c r="BD280" s="37" t="str">
        <f t="shared" ref="BD280" si="2105">IFERROR(IF(BD279="","-",BD279/BD$131*100),"-")</f>
        <v>-</v>
      </c>
      <c r="BE280" s="39" t="str">
        <f t="shared" ref="BE280" si="2106">IFERROR(IF(BE279="","-",BE279/BE$131*100),"-")</f>
        <v>-</v>
      </c>
      <c r="BF280" s="40"/>
      <c r="BG280" s="40"/>
      <c r="BH280" s="67" t="s">
        <v>112</v>
      </c>
    </row>
    <row r="281" spans="4:60" hidden="1" outlineLevel="1" x14ac:dyDescent="0.45">
      <c r="E281" s="1" t="s">
        <v>35</v>
      </c>
      <c r="L281" s="148" t="str">
        <f>Format!$E$10</f>
        <v>百万円</v>
      </c>
      <c r="N281" s="24" t="str">
        <f t="shared" ref="N281:W281" si="2107">IFERROR(IF(N140=0,"-",N140),"-")</f>
        <v>-</v>
      </c>
      <c r="O281" s="24" t="str">
        <f t="shared" si="2107"/>
        <v>-</v>
      </c>
      <c r="P281" s="24" t="str">
        <f t="shared" si="2107"/>
        <v>-</v>
      </c>
      <c r="Q281" s="24" t="str">
        <f t="shared" si="2107"/>
        <v>-</v>
      </c>
      <c r="R281" s="24" t="str">
        <f t="shared" si="2107"/>
        <v>-</v>
      </c>
      <c r="S281" s="24" t="str">
        <f t="shared" si="2107"/>
        <v>-</v>
      </c>
      <c r="T281" s="24" t="str">
        <f t="shared" si="2107"/>
        <v>-</v>
      </c>
      <c r="U281" s="24" t="str">
        <f t="shared" si="2107"/>
        <v>-</v>
      </c>
      <c r="V281" s="24" t="str">
        <f t="shared" si="2107"/>
        <v>-</v>
      </c>
      <c r="W281" s="24" t="str">
        <f t="shared" si="2107"/>
        <v>-</v>
      </c>
      <c r="X281" s="61" t="str">
        <f>IFERROR(IF(X140=0,"-",X140),"-")</f>
        <v>-</v>
      </c>
      <c r="Y281" s="62" t="str">
        <f t="shared" ref="Y281:AB281" si="2108">IFERROR(IF(Y140=0,"-",Y140),"-")</f>
        <v>-</v>
      </c>
      <c r="Z281" s="62" t="str">
        <f t="shared" si="2108"/>
        <v>-</v>
      </c>
      <c r="AA281" s="62" t="str">
        <f t="shared" si="2108"/>
        <v>-</v>
      </c>
      <c r="AB281" s="62" t="str">
        <f t="shared" si="2108"/>
        <v>-</v>
      </c>
      <c r="AC281" s="61"/>
      <c r="AD281" s="62"/>
      <c r="AE281" s="62"/>
      <c r="AF281" s="62"/>
      <c r="AG281" s="61"/>
      <c r="AH281" s="25" t="str">
        <f t="shared" ref="AH281:AK281" si="2109">IF(AH140=0,"-",AH140)</f>
        <v>-</v>
      </c>
      <c r="AI281" s="25" t="str">
        <f t="shared" si="2109"/>
        <v>-</v>
      </c>
      <c r="AJ281" s="25" t="str">
        <f t="shared" si="2109"/>
        <v>-</v>
      </c>
      <c r="AK281" s="25" t="str">
        <f t="shared" si="2109"/>
        <v>-</v>
      </c>
      <c r="AL281" s="25" t="str">
        <f t="shared" ref="AL281:AO281" si="2110">IF(AL140=0,"-",AL140)</f>
        <v>-</v>
      </c>
      <c r="AM281" s="25" t="str">
        <f t="shared" si="2110"/>
        <v>-</v>
      </c>
      <c r="AN281" s="25" t="str">
        <f t="shared" si="2110"/>
        <v>-</v>
      </c>
      <c r="AO281" s="25" t="str">
        <f t="shared" si="2110"/>
        <v>-</v>
      </c>
      <c r="AP281" s="25" t="str">
        <f t="shared" ref="AP281:BE281" si="2111">IF(AP140=0,"-",AP140)</f>
        <v>-</v>
      </c>
      <c r="AQ281" s="25" t="str">
        <f t="shared" si="2111"/>
        <v>-</v>
      </c>
      <c r="AR281" s="25" t="str">
        <f t="shared" si="2111"/>
        <v>-</v>
      </c>
      <c r="AS281" s="25" t="str">
        <f t="shared" si="2111"/>
        <v>-</v>
      </c>
      <c r="AT281" s="25" t="str">
        <f t="shared" si="2111"/>
        <v>-</v>
      </c>
      <c r="AU281" s="25" t="str">
        <f t="shared" si="2111"/>
        <v>-</v>
      </c>
      <c r="AV281" s="25" t="str">
        <f t="shared" si="2111"/>
        <v>-</v>
      </c>
      <c r="AW281" s="25" t="str">
        <f t="shared" si="2111"/>
        <v>-</v>
      </c>
      <c r="AX281" s="25" t="str">
        <f t="shared" si="2111"/>
        <v>-</v>
      </c>
      <c r="AY281" s="25" t="str">
        <f t="shared" si="2111"/>
        <v>-</v>
      </c>
      <c r="AZ281" s="25" t="str">
        <f t="shared" si="2111"/>
        <v>-</v>
      </c>
      <c r="BA281" s="25" t="str">
        <f t="shared" si="2111"/>
        <v>-</v>
      </c>
      <c r="BB281" s="25" t="str">
        <f t="shared" si="2111"/>
        <v>-</v>
      </c>
      <c r="BC281" s="25" t="str">
        <f t="shared" si="2111"/>
        <v>-</v>
      </c>
      <c r="BD281" s="25" t="str">
        <f t="shared" si="2111"/>
        <v>-</v>
      </c>
      <c r="BE281" s="25" t="str">
        <f t="shared" si="2111"/>
        <v>-</v>
      </c>
      <c r="BH281" s="67" t="s">
        <v>112</v>
      </c>
    </row>
    <row r="282" spans="4:60" hidden="1" outlineLevel="1" x14ac:dyDescent="0.45">
      <c r="E282" s="1" t="s">
        <v>114</v>
      </c>
      <c r="L282" s="148" t="str">
        <f>Format!$E$10</f>
        <v>百万円</v>
      </c>
      <c r="N282" s="24" t="str">
        <f t="shared" ref="N282:W282" si="2112">IFERROR(IF(SUM(N283,N287)=0,"-",SUM(N283,N287)),"-")</f>
        <v>-</v>
      </c>
      <c r="O282" s="24" t="str">
        <f t="shared" si="2112"/>
        <v>-</v>
      </c>
      <c r="P282" s="24" t="str">
        <f t="shared" si="2112"/>
        <v>-</v>
      </c>
      <c r="Q282" s="24" t="str">
        <f t="shared" si="2112"/>
        <v>-</v>
      </c>
      <c r="R282" s="24" t="str">
        <f t="shared" si="2112"/>
        <v>-</v>
      </c>
      <c r="S282" s="24" t="str">
        <f t="shared" si="2112"/>
        <v>-</v>
      </c>
      <c r="T282" s="24" t="str">
        <f t="shared" si="2112"/>
        <v>-</v>
      </c>
      <c r="U282" s="24" t="str">
        <f t="shared" si="2112"/>
        <v>-</v>
      </c>
      <c r="V282" s="24" t="str">
        <f t="shared" si="2112"/>
        <v>-</v>
      </c>
      <c r="W282" s="24" t="str">
        <f t="shared" si="2112"/>
        <v>-</v>
      </c>
      <c r="X282" s="61" t="str">
        <f>IFERROR(IF(SUM(X283,X287)=0,"-",SUM(X283,X287)),"-")</f>
        <v>-</v>
      </c>
      <c r="Y282" s="62" t="str">
        <f t="shared" ref="Y282:AB282" si="2113">IFERROR(IF(SUM(Y283,Y287)=0,"-",SUM(Y283,Y287)),"-")</f>
        <v>-</v>
      </c>
      <c r="Z282" s="62" t="str">
        <f t="shared" si="2113"/>
        <v>-</v>
      </c>
      <c r="AA282" s="62" t="str">
        <f t="shared" si="2113"/>
        <v>-</v>
      </c>
      <c r="AB282" s="62" t="str">
        <f t="shared" si="2113"/>
        <v>-</v>
      </c>
      <c r="AC282" s="61"/>
      <c r="AD282" s="62"/>
      <c r="AE282" s="62"/>
      <c r="AF282" s="62"/>
      <c r="AG282" s="61"/>
      <c r="AH282" s="25" t="s">
        <v>143</v>
      </c>
      <c r="AI282" s="25" t="s">
        <v>143</v>
      </c>
      <c r="AJ282" s="25" t="s">
        <v>143</v>
      </c>
      <c r="AK282" s="25" t="s">
        <v>143</v>
      </c>
      <c r="AL282" s="25" t="s">
        <v>143</v>
      </c>
      <c r="AM282" s="25" t="s">
        <v>143</v>
      </c>
      <c r="AN282" s="25" t="s">
        <v>143</v>
      </c>
      <c r="AO282" s="25" t="s">
        <v>143</v>
      </c>
      <c r="AP282" s="25" t="s">
        <v>143</v>
      </c>
      <c r="AQ282" s="25" t="s">
        <v>143</v>
      </c>
      <c r="AR282" s="25" t="s">
        <v>143</v>
      </c>
      <c r="AS282" s="25" t="s">
        <v>143</v>
      </c>
      <c r="AT282" s="25" t="s">
        <v>143</v>
      </c>
      <c r="AU282" s="25" t="s">
        <v>143</v>
      </c>
      <c r="AV282" s="25" t="s">
        <v>143</v>
      </c>
      <c r="AW282" s="25" t="s">
        <v>143</v>
      </c>
      <c r="AX282" s="25" t="s">
        <v>143</v>
      </c>
      <c r="AY282" s="25" t="s">
        <v>143</v>
      </c>
      <c r="AZ282" s="25" t="s">
        <v>143</v>
      </c>
      <c r="BA282" s="25" t="s">
        <v>143</v>
      </c>
      <c r="BB282" s="25" t="s">
        <v>143</v>
      </c>
      <c r="BC282" s="25" t="s">
        <v>143</v>
      </c>
      <c r="BD282" s="25" t="s">
        <v>143</v>
      </c>
      <c r="BE282" s="25" t="s">
        <v>143</v>
      </c>
      <c r="BH282" s="67" t="s">
        <v>112</v>
      </c>
    </row>
    <row r="283" spans="4:60" hidden="1" outlineLevel="1" x14ac:dyDescent="0.45">
      <c r="F283" s="1" t="s">
        <v>150</v>
      </c>
      <c r="L283" s="148" t="str">
        <f>Format!$E$10</f>
        <v>百万円</v>
      </c>
      <c r="N283" s="24" t="str">
        <f t="shared" ref="N283:V283" si="2114">IFERROR(IF(SUM(N284:N286)=0,"-",SUM(N284:N286)),"-")</f>
        <v>-</v>
      </c>
      <c r="O283" s="24" t="str">
        <f t="shared" si="2114"/>
        <v>-</v>
      </c>
      <c r="P283" s="24" t="str">
        <f t="shared" si="2114"/>
        <v>-</v>
      </c>
      <c r="Q283" s="24" t="str">
        <f t="shared" si="2114"/>
        <v>-</v>
      </c>
      <c r="R283" s="24" t="str">
        <f t="shared" si="2114"/>
        <v>-</v>
      </c>
      <c r="S283" s="24" t="str">
        <f t="shared" si="2114"/>
        <v>-</v>
      </c>
      <c r="T283" s="24" t="str">
        <f t="shared" si="2114"/>
        <v>-</v>
      </c>
      <c r="U283" s="24" t="str">
        <f t="shared" si="2114"/>
        <v>-</v>
      </c>
      <c r="V283" s="24" t="str">
        <f t="shared" si="2114"/>
        <v>-</v>
      </c>
      <c r="W283" s="24" t="str">
        <f>IFERROR(IF(SUM(W284:W286)=0,"-",SUM(W284:W286)),"-")</f>
        <v>-</v>
      </c>
      <c r="X283" s="61" t="str">
        <f>IFERROR(W283,"-")</f>
        <v>-</v>
      </c>
      <c r="Y283" s="62" t="str">
        <f t="shared" ref="Y283:AB283" si="2115">IFERROR(X283,"-")</f>
        <v>-</v>
      </c>
      <c r="Z283" s="62" t="str">
        <f t="shared" si="2115"/>
        <v>-</v>
      </c>
      <c r="AA283" s="62" t="str">
        <f t="shared" si="2115"/>
        <v>-</v>
      </c>
      <c r="AB283" s="62" t="str">
        <f t="shared" si="2115"/>
        <v>-</v>
      </c>
      <c r="AC283" s="61"/>
      <c r="AD283" s="62"/>
      <c r="AE283" s="62"/>
      <c r="AF283" s="62"/>
      <c r="AG283" s="61"/>
      <c r="AH283" s="25" t="s">
        <v>143</v>
      </c>
      <c r="AI283" s="25" t="s">
        <v>143</v>
      </c>
      <c r="AJ283" s="25" t="s">
        <v>143</v>
      </c>
      <c r="AK283" s="25" t="s">
        <v>143</v>
      </c>
      <c r="AL283" s="25" t="s">
        <v>143</v>
      </c>
      <c r="AM283" s="25" t="s">
        <v>143</v>
      </c>
      <c r="AN283" s="25" t="s">
        <v>143</v>
      </c>
      <c r="AO283" s="25" t="s">
        <v>143</v>
      </c>
      <c r="AP283" s="25" t="s">
        <v>143</v>
      </c>
      <c r="AQ283" s="25" t="s">
        <v>143</v>
      </c>
      <c r="AR283" s="25" t="s">
        <v>143</v>
      </c>
      <c r="AS283" s="25" t="s">
        <v>143</v>
      </c>
      <c r="AT283" s="25" t="s">
        <v>143</v>
      </c>
      <c r="AU283" s="25" t="s">
        <v>143</v>
      </c>
      <c r="AV283" s="25" t="s">
        <v>143</v>
      </c>
      <c r="AW283" s="25" t="s">
        <v>143</v>
      </c>
      <c r="AX283" s="25" t="s">
        <v>143</v>
      </c>
      <c r="AY283" s="25" t="s">
        <v>143</v>
      </c>
      <c r="AZ283" s="25" t="s">
        <v>143</v>
      </c>
      <c r="BA283" s="25" t="s">
        <v>143</v>
      </c>
      <c r="BB283" s="25" t="s">
        <v>143</v>
      </c>
      <c r="BC283" s="25" t="s">
        <v>143</v>
      </c>
      <c r="BD283" s="25" t="s">
        <v>143</v>
      </c>
      <c r="BE283" s="25" t="s">
        <v>143</v>
      </c>
      <c r="BH283" s="67" t="s">
        <v>112</v>
      </c>
    </row>
    <row r="284" spans="4:60" hidden="1" outlineLevel="1" x14ac:dyDescent="0.45">
      <c r="G284" s="1" t="s">
        <v>77</v>
      </c>
      <c r="L284" s="148" t="str">
        <f>Format!$E$10</f>
        <v>百万円</v>
      </c>
      <c r="N284" s="24" t="str">
        <f t="shared" ref="N284:W284" si="2116">IF(N406=0,"-",N406)</f>
        <v>-</v>
      </c>
      <c r="O284" s="24" t="str">
        <f t="shared" si="2116"/>
        <v>-</v>
      </c>
      <c r="P284" s="24" t="str">
        <f t="shared" si="2116"/>
        <v>-</v>
      </c>
      <c r="Q284" s="24" t="str">
        <f t="shared" si="2116"/>
        <v>-</v>
      </c>
      <c r="R284" s="24" t="str">
        <f t="shared" si="2116"/>
        <v>-</v>
      </c>
      <c r="S284" s="24" t="str">
        <f t="shared" si="2116"/>
        <v>-</v>
      </c>
      <c r="T284" s="24" t="str">
        <f t="shared" si="2116"/>
        <v>-</v>
      </c>
      <c r="U284" s="24" t="str">
        <f t="shared" si="2116"/>
        <v>-</v>
      </c>
      <c r="V284" s="24" t="str">
        <f t="shared" si="2116"/>
        <v>-</v>
      </c>
      <c r="W284" s="24" t="str">
        <f t="shared" si="2116"/>
        <v>-</v>
      </c>
      <c r="X284" s="61"/>
      <c r="Y284" s="62"/>
      <c r="Z284" s="62"/>
      <c r="AA284" s="62"/>
      <c r="AB284" s="62"/>
      <c r="AC284" s="61"/>
      <c r="AD284" s="62"/>
      <c r="AE284" s="62"/>
      <c r="AF284" s="62"/>
      <c r="AG284" s="61"/>
      <c r="AH284" s="25" t="s">
        <v>143</v>
      </c>
      <c r="AI284" s="25" t="s">
        <v>143</v>
      </c>
      <c r="AJ284" s="25" t="s">
        <v>143</v>
      </c>
      <c r="AK284" s="25" t="s">
        <v>143</v>
      </c>
      <c r="AL284" s="25" t="s">
        <v>143</v>
      </c>
      <c r="AM284" s="25" t="s">
        <v>143</v>
      </c>
      <c r="AN284" s="25" t="s">
        <v>143</v>
      </c>
      <c r="AO284" s="25" t="s">
        <v>143</v>
      </c>
      <c r="AP284" s="25" t="s">
        <v>143</v>
      </c>
      <c r="AQ284" s="25" t="s">
        <v>143</v>
      </c>
      <c r="AR284" s="25" t="s">
        <v>143</v>
      </c>
      <c r="AS284" s="25" t="s">
        <v>143</v>
      </c>
      <c r="AT284" s="25" t="s">
        <v>143</v>
      </c>
      <c r="AU284" s="25" t="s">
        <v>143</v>
      </c>
      <c r="AV284" s="25" t="s">
        <v>143</v>
      </c>
      <c r="AW284" s="25" t="s">
        <v>143</v>
      </c>
      <c r="AX284" s="25" t="s">
        <v>143</v>
      </c>
      <c r="AY284" s="25" t="s">
        <v>143</v>
      </c>
      <c r="AZ284" s="25" t="s">
        <v>143</v>
      </c>
      <c r="BA284" s="25" t="s">
        <v>143</v>
      </c>
      <c r="BB284" s="25" t="s">
        <v>143</v>
      </c>
      <c r="BC284" s="25" t="s">
        <v>143</v>
      </c>
      <c r="BD284" s="25" t="s">
        <v>143</v>
      </c>
      <c r="BE284" s="25" t="s">
        <v>143</v>
      </c>
      <c r="BH284" s="67" t="s">
        <v>112</v>
      </c>
    </row>
    <row r="285" spans="4:60" hidden="1" outlineLevel="1" x14ac:dyDescent="0.45">
      <c r="G285" s="1" t="s">
        <v>48</v>
      </c>
      <c r="L285" s="148" t="str">
        <f>Format!$E$10</f>
        <v>百万円</v>
      </c>
      <c r="X285" s="61"/>
      <c r="Y285" s="62"/>
      <c r="Z285" s="62"/>
      <c r="AA285" s="62"/>
      <c r="AB285" s="62"/>
      <c r="AC285" s="61"/>
      <c r="AD285" s="62"/>
      <c r="AE285" s="62"/>
      <c r="AF285" s="62"/>
      <c r="AG285" s="61"/>
      <c r="AH285" s="25" t="s">
        <v>143</v>
      </c>
      <c r="AI285" s="25" t="s">
        <v>143</v>
      </c>
      <c r="AJ285" s="25" t="s">
        <v>143</v>
      </c>
      <c r="AK285" s="25" t="s">
        <v>143</v>
      </c>
      <c r="AL285" s="25" t="s">
        <v>143</v>
      </c>
      <c r="AM285" s="25" t="s">
        <v>143</v>
      </c>
      <c r="AN285" s="25" t="s">
        <v>143</v>
      </c>
      <c r="AO285" s="25" t="s">
        <v>143</v>
      </c>
      <c r="AP285" s="25" t="s">
        <v>143</v>
      </c>
      <c r="AQ285" s="25" t="s">
        <v>143</v>
      </c>
      <c r="AR285" s="25" t="s">
        <v>143</v>
      </c>
      <c r="AS285" s="25" t="s">
        <v>143</v>
      </c>
      <c r="AT285" s="25" t="s">
        <v>143</v>
      </c>
      <c r="AU285" s="25" t="s">
        <v>143</v>
      </c>
      <c r="AV285" s="25" t="s">
        <v>143</v>
      </c>
      <c r="AW285" s="25" t="s">
        <v>143</v>
      </c>
      <c r="AX285" s="25" t="s">
        <v>143</v>
      </c>
      <c r="AY285" s="25" t="s">
        <v>143</v>
      </c>
      <c r="AZ285" s="25" t="s">
        <v>143</v>
      </c>
      <c r="BA285" s="25" t="s">
        <v>143</v>
      </c>
      <c r="BB285" s="25" t="s">
        <v>143</v>
      </c>
      <c r="BC285" s="25" t="s">
        <v>143</v>
      </c>
      <c r="BD285" s="25" t="s">
        <v>143</v>
      </c>
      <c r="BE285" s="25" t="s">
        <v>143</v>
      </c>
      <c r="BH285" s="67" t="s">
        <v>112</v>
      </c>
    </row>
    <row r="286" spans="4:60" hidden="1" outlineLevel="1" x14ac:dyDescent="0.45">
      <c r="G286" s="66" t="s">
        <v>529</v>
      </c>
      <c r="L286" s="148" t="str">
        <f>Format!$E$10</f>
        <v>百万円</v>
      </c>
      <c r="X286" s="61"/>
      <c r="Y286" s="62"/>
      <c r="Z286" s="62"/>
      <c r="AA286" s="62"/>
      <c r="AB286" s="62"/>
      <c r="AC286" s="61"/>
      <c r="AD286" s="62"/>
      <c r="AE286" s="62"/>
      <c r="AF286" s="62"/>
      <c r="AG286" s="61"/>
      <c r="AH286" s="25" t="s">
        <v>143</v>
      </c>
      <c r="AI286" s="25" t="s">
        <v>143</v>
      </c>
      <c r="AJ286" s="25" t="s">
        <v>143</v>
      </c>
      <c r="AK286" s="25" t="s">
        <v>143</v>
      </c>
      <c r="AL286" s="25" t="s">
        <v>143</v>
      </c>
      <c r="AM286" s="25" t="s">
        <v>143</v>
      </c>
      <c r="AN286" s="25" t="s">
        <v>143</v>
      </c>
      <c r="AO286" s="25" t="s">
        <v>143</v>
      </c>
      <c r="AP286" s="25" t="s">
        <v>143</v>
      </c>
      <c r="AQ286" s="25" t="s">
        <v>143</v>
      </c>
      <c r="AR286" s="25" t="s">
        <v>143</v>
      </c>
      <c r="AS286" s="25" t="s">
        <v>143</v>
      </c>
      <c r="AT286" s="25" t="s">
        <v>143</v>
      </c>
      <c r="AU286" s="25" t="s">
        <v>143</v>
      </c>
      <c r="AV286" s="25" t="s">
        <v>143</v>
      </c>
      <c r="AW286" s="25" t="s">
        <v>143</v>
      </c>
      <c r="AX286" s="25" t="s">
        <v>143</v>
      </c>
      <c r="AY286" s="25" t="s">
        <v>143</v>
      </c>
      <c r="AZ286" s="25" t="s">
        <v>143</v>
      </c>
      <c r="BA286" s="25" t="s">
        <v>143</v>
      </c>
      <c r="BB286" s="25" t="s">
        <v>143</v>
      </c>
      <c r="BC286" s="25" t="s">
        <v>143</v>
      </c>
      <c r="BD286" s="25" t="s">
        <v>143</v>
      </c>
      <c r="BE286" s="25" t="s">
        <v>143</v>
      </c>
      <c r="BH286" s="67" t="s">
        <v>112</v>
      </c>
    </row>
    <row r="287" spans="4:60" hidden="1" outlineLevel="1" x14ac:dyDescent="0.45">
      <c r="F287" s="1" t="s">
        <v>151</v>
      </c>
      <c r="L287" s="148" t="str">
        <f>Format!$E$10</f>
        <v>百万円</v>
      </c>
      <c r="N287" s="24">
        <f t="shared" ref="N287:W287" si="2117">IFERROR(M287,"-")</f>
        <v>0</v>
      </c>
      <c r="O287" s="24">
        <f t="shared" si="2117"/>
        <v>0</v>
      </c>
      <c r="P287" s="24">
        <f t="shared" si="2117"/>
        <v>0</v>
      </c>
      <c r="Q287" s="24">
        <f t="shared" si="2117"/>
        <v>0</v>
      </c>
      <c r="R287" s="24">
        <f t="shared" si="2117"/>
        <v>0</v>
      </c>
      <c r="S287" s="24">
        <f t="shared" si="2117"/>
        <v>0</v>
      </c>
      <c r="T287" s="24">
        <f t="shared" si="2117"/>
        <v>0</v>
      </c>
      <c r="U287" s="24">
        <f t="shared" si="2117"/>
        <v>0</v>
      </c>
      <c r="V287" s="24">
        <f t="shared" si="2117"/>
        <v>0</v>
      </c>
      <c r="W287" s="24">
        <f t="shared" si="2117"/>
        <v>0</v>
      </c>
      <c r="X287" s="61">
        <f>IFERROR(W287,"-")</f>
        <v>0</v>
      </c>
      <c r="Y287" s="61">
        <f t="shared" ref="Y287:AB287" si="2118">IFERROR(X287,"-")</f>
        <v>0</v>
      </c>
      <c r="Z287" s="61">
        <f t="shared" si="2118"/>
        <v>0</v>
      </c>
      <c r="AA287" s="61">
        <f t="shared" si="2118"/>
        <v>0</v>
      </c>
      <c r="AB287" s="61">
        <f t="shared" si="2118"/>
        <v>0</v>
      </c>
      <c r="AC287" s="61"/>
      <c r="AD287" s="62"/>
      <c r="AE287" s="62"/>
      <c r="AF287" s="62"/>
      <c r="AG287" s="61"/>
      <c r="AH287" s="25" t="s">
        <v>143</v>
      </c>
      <c r="AI287" s="25" t="s">
        <v>143</v>
      </c>
      <c r="AJ287" s="25" t="s">
        <v>143</v>
      </c>
      <c r="AK287" s="25" t="s">
        <v>143</v>
      </c>
      <c r="AL287" s="25" t="s">
        <v>143</v>
      </c>
      <c r="AM287" s="25" t="s">
        <v>143</v>
      </c>
      <c r="AN287" s="25" t="s">
        <v>143</v>
      </c>
      <c r="AO287" s="25" t="s">
        <v>143</v>
      </c>
      <c r="AP287" s="25" t="s">
        <v>143</v>
      </c>
      <c r="AQ287" s="25" t="s">
        <v>143</v>
      </c>
      <c r="AR287" s="25" t="s">
        <v>143</v>
      </c>
      <c r="AS287" s="25" t="s">
        <v>143</v>
      </c>
      <c r="AT287" s="25" t="s">
        <v>143</v>
      </c>
      <c r="AU287" s="25" t="s">
        <v>143</v>
      </c>
      <c r="AV287" s="25" t="s">
        <v>143</v>
      </c>
      <c r="AW287" s="25" t="s">
        <v>143</v>
      </c>
      <c r="AX287" s="25" t="s">
        <v>143</v>
      </c>
      <c r="AY287" s="25" t="s">
        <v>143</v>
      </c>
      <c r="AZ287" s="25" t="s">
        <v>143</v>
      </c>
      <c r="BA287" s="25" t="s">
        <v>143</v>
      </c>
      <c r="BB287" s="25" t="s">
        <v>143</v>
      </c>
      <c r="BC287" s="25" t="s">
        <v>143</v>
      </c>
      <c r="BD287" s="25" t="s">
        <v>143</v>
      </c>
      <c r="BE287" s="25" t="s">
        <v>143</v>
      </c>
      <c r="BH287" s="67" t="s">
        <v>112</v>
      </c>
    </row>
    <row r="288" spans="4:60" hidden="1" outlineLevel="1" x14ac:dyDescent="0.45">
      <c r="G288" s="1" t="s">
        <v>78</v>
      </c>
      <c r="L288" s="148" t="str">
        <f>Format!$E$10</f>
        <v>百万円</v>
      </c>
      <c r="N288" s="24" t="str">
        <f t="shared" ref="N288:V288" si="2119">IFERROR(IF(N407=0,"-",N407),"-")</f>
        <v>-</v>
      </c>
      <c r="O288" s="24" t="str">
        <f t="shared" si="2119"/>
        <v>-</v>
      </c>
      <c r="P288" s="24" t="str">
        <f t="shared" si="2119"/>
        <v>-</v>
      </c>
      <c r="Q288" s="24" t="str">
        <f t="shared" si="2119"/>
        <v>-</v>
      </c>
      <c r="R288" s="24" t="str">
        <f t="shared" si="2119"/>
        <v>-</v>
      </c>
      <c r="S288" s="24" t="str">
        <f t="shared" si="2119"/>
        <v>-</v>
      </c>
      <c r="T288" s="24" t="str">
        <f t="shared" si="2119"/>
        <v>-</v>
      </c>
      <c r="U288" s="24" t="str">
        <f t="shared" si="2119"/>
        <v>-</v>
      </c>
      <c r="V288" s="24" t="str">
        <f t="shared" si="2119"/>
        <v>-</v>
      </c>
      <c r="W288" s="24" t="str">
        <f>IFERROR(IF(W407=0,"-",W407),"-")</f>
        <v>-</v>
      </c>
      <c r="X288" s="61"/>
      <c r="Y288" s="62"/>
      <c r="Z288" s="62"/>
      <c r="AA288" s="62"/>
      <c r="AB288" s="62"/>
      <c r="AC288" s="61"/>
      <c r="AD288" s="62"/>
      <c r="AE288" s="62"/>
      <c r="AF288" s="62"/>
      <c r="AG288" s="61"/>
      <c r="AH288" s="25" t="s">
        <v>143</v>
      </c>
      <c r="AI288" s="25" t="s">
        <v>143</v>
      </c>
      <c r="AJ288" s="25" t="s">
        <v>143</v>
      </c>
      <c r="AK288" s="25" t="s">
        <v>143</v>
      </c>
      <c r="AL288" s="25" t="s">
        <v>143</v>
      </c>
      <c r="AM288" s="25" t="s">
        <v>143</v>
      </c>
      <c r="AN288" s="25" t="s">
        <v>143</v>
      </c>
      <c r="AO288" s="25" t="s">
        <v>143</v>
      </c>
      <c r="AP288" s="25" t="s">
        <v>143</v>
      </c>
      <c r="AQ288" s="25" t="s">
        <v>143</v>
      </c>
      <c r="AR288" s="25" t="s">
        <v>143</v>
      </c>
      <c r="AS288" s="25" t="s">
        <v>143</v>
      </c>
      <c r="AT288" s="25" t="s">
        <v>143</v>
      </c>
      <c r="AU288" s="25" t="s">
        <v>143</v>
      </c>
      <c r="AV288" s="25" t="s">
        <v>143</v>
      </c>
      <c r="AW288" s="25" t="s">
        <v>143</v>
      </c>
      <c r="AX288" s="25" t="s">
        <v>143</v>
      </c>
      <c r="AY288" s="25" t="s">
        <v>143</v>
      </c>
      <c r="AZ288" s="25" t="s">
        <v>143</v>
      </c>
      <c r="BA288" s="25" t="s">
        <v>143</v>
      </c>
      <c r="BB288" s="25" t="s">
        <v>143</v>
      </c>
      <c r="BC288" s="25" t="s">
        <v>143</v>
      </c>
      <c r="BD288" s="25" t="s">
        <v>143</v>
      </c>
      <c r="BE288" s="25" t="s">
        <v>143</v>
      </c>
      <c r="BH288" s="67" t="s">
        <v>112</v>
      </c>
    </row>
    <row r="289" spans="1:60" hidden="1" outlineLevel="1" x14ac:dyDescent="0.45">
      <c r="G289" s="1" t="s">
        <v>48</v>
      </c>
      <c r="L289" s="148" t="str">
        <f>Format!$E$10</f>
        <v>百万円</v>
      </c>
      <c r="X289" s="61"/>
      <c r="Y289" s="62"/>
      <c r="Z289" s="62"/>
      <c r="AA289" s="62"/>
      <c r="AB289" s="62"/>
      <c r="AC289" s="61"/>
      <c r="AD289" s="62"/>
      <c r="AE289" s="62"/>
      <c r="AF289" s="62"/>
      <c r="AG289" s="61"/>
      <c r="AH289" s="25" t="s">
        <v>143</v>
      </c>
      <c r="AI289" s="25" t="s">
        <v>143</v>
      </c>
      <c r="AJ289" s="25" t="s">
        <v>143</v>
      </c>
      <c r="AK289" s="25" t="s">
        <v>143</v>
      </c>
      <c r="AL289" s="25" t="s">
        <v>143</v>
      </c>
      <c r="AM289" s="25" t="s">
        <v>143</v>
      </c>
      <c r="AN289" s="25" t="s">
        <v>143</v>
      </c>
      <c r="AO289" s="25" t="s">
        <v>143</v>
      </c>
      <c r="AP289" s="25" t="s">
        <v>143</v>
      </c>
      <c r="AQ289" s="25" t="s">
        <v>143</v>
      </c>
      <c r="AR289" s="25" t="s">
        <v>143</v>
      </c>
      <c r="AS289" s="25" t="s">
        <v>143</v>
      </c>
      <c r="AT289" s="25" t="s">
        <v>143</v>
      </c>
      <c r="AU289" s="25" t="s">
        <v>143</v>
      </c>
      <c r="AV289" s="25" t="s">
        <v>143</v>
      </c>
      <c r="AW289" s="25" t="s">
        <v>143</v>
      </c>
      <c r="AX289" s="25" t="s">
        <v>143</v>
      </c>
      <c r="AY289" s="25" t="s">
        <v>143</v>
      </c>
      <c r="AZ289" s="25" t="s">
        <v>143</v>
      </c>
      <c r="BA289" s="25" t="s">
        <v>143</v>
      </c>
      <c r="BB289" s="25" t="s">
        <v>143</v>
      </c>
      <c r="BC289" s="25" t="s">
        <v>143</v>
      </c>
      <c r="BD289" s="25" t="s">
        <v>143</v>
      </c>
      <c r="BE289" s="25" t="s">
        <v>143</v>
      </c>
      <c r="BH289" s="67" t="s">
        <v>112</v>
      </c>
    </row>
    <row r="290" spans="1:60" hidden="1" outlineLevel="1" x14ac:dyDescent="0.45">
      <c r="G290" s="66" t="s">
        <v>529</v>
      </c>
      <c r="L290" s="148" t="str">
        <f>Format!$E$10</f>
        <v>百万円</v>
      </c>
      <c r="X290" s="61"/>
      <c r="Y290" s="62"/>
      <c r="Z290" s="62"/>
      <c r="AA290" s="62"/>
      <c r="AB290" s="62"/>
      <c r="AC290" s="61"/>
      <c r="AD290" s="62"/>
      <c r="AE290" s="62"/>
      <c r="AF290" s="62"/>
      <c r="AG290" s="61"/>
      <c r="AH290" s="25" t="s">
        <v>143</v>
      </c>
      <c r="AI290" s="25" t="s">
        <v>143</v>
      </c>
      <c r="AJ290" s="25" t="s">
        <v>143</v>
      </c>
      <c r="AK290" s="25" t="s">
        <v>143</v>
      </c>
      <c r="AL290" s="25" t="s">
        <v>143</v>
      </c>
      <c r="AM290" s="25" t="s">
        <v>143</v>
      </c>
      <c r="AN290" s="25" t="s">
        <v>143</v>
      </c>
      <c r="AO290" s="25" t="s">
        <v>143</v>
      </c>
      <c r="AP290" s="25" t="s">
        <v>143</v>
      </c>
      <c r="AQ290" s="25" t="s">
        <v>143</v>
      </c>
      <c r="AR290" s="25" t="s">
        <v>143</v>
      </c>
      <c r="AS290" s="25" t="s">
        <v>143</v>
      </c>
      <c r="AT290" s="25" t="s">
        <v>143</v>
      </c>
      <c r="AU290" s="25" t="s">
        <v>143</v>
      </c>
      <c r="AV290" s="25" t="s">
        <v>143</v>
      </c>
      <c r="AW290" s="25" t="s">
        <v>143</v>
      </c>
      <c r="AX290" s="25" t="s">
        <v>143</v>
      </c>
      <c r="AY290" s="25" t="s">
        <v>143</v>
      </c>
      <c r="AZ290" s="25" t="s">
        <v>143</v>
      </c>
      <c r="BA290" s="25" t="s">
        <v>143</v>
      </c>
      <c r="BB290" s="25" t="s">
        <v>143</v>
      </c>
      <c r="BC290" s="25" t="s">
        <v>143</v>
      </c>
      <c r="BD290" s="25" t="s">
        <v>143</v>
      </c>
      <c r="BE290" s="25" t="s">
        <v>143</v>
      </c>
      <c r="BH290" s="67" t="s">
        <v>112</v>
      </c>
    </row>
    <row r="291" spans="1:60" collapsed="1" x14ac:dyDescent="0.45">
      <c r="D291" s="1" t="s">
        <v>436</v>
      </c>
      <c r="L291" s="148" t="str">
        <f>Format!$E$10</f>
        <v>百万円</v>
      </c>
      <c r="X291" s="61">
        <f>SUM(X292,X293)</f>
        <v>0</v>
      </c>
      <c r="Y291" s="61">
        <f t="shared" ref="Y291:AB291" si="2120">SUM(Y292,Y293)</f>
        <v>0</v>
      </c>
      <c r="Z291" s="61">
        <f t="shared" si="2120"/>
        <v>0</v>
      </c>
      <c r="AA291" s="61">
        <f t="shared" si="2120"/>
        <v>0</v>
      </c>
      <c r="AB291" s="61">
        <f t="shared" si="2120"/>
        <v>0</v>
      </c>
      <c r="AC291" s="61"/>
      <c r="AD291" s="62"/>
      <c r="AE291" s="62"/>
      <c r="AF291" s="62"/>
      <c r="AG291" s="61"/>
      <c r="AH291" s="25" t="s">
        <v>143</v>
      </c>
      <c r="AI291" s="25" t="s">
        <v>143</v>
      </c>
      <c r="AJ291" s="25" t="s">
        <v>143</v>
      </c>
      <c r="AK291" s="25" t="s">
        <v>143</v>
      </c>
      <c r="AL291" s="25" t="s">
        <v>143</v>
      </c>
      <c r="AM291" s="25" t="s">
        <v>143</v>
      </c>
      <c r="AN291" s="25" t="s">
        <v>143</v>
      </c>
      <c r="AO291" s="25" t="s">
        <v>143</v>
      </c>
      <c r="AP291" s="25" t="s">
        <v>143</v>
      </c>
      <c r="AQ291" s="25" t="s">
        <v>143</v>
      </c>
      <c r="AR291" s="25" t="s">
        <v>143</v>
      </c>
      <c r="AS291" s="25" t="s">
        <v>143</v>
      </c>
      <c r="AT291" s="25" t="s">
        <v>143</v>
      </c>
      <c r="AU291" s="25" t="s">
        <v>143</v>
      </c>
      <c r="AV291" s="25" t="s">
        <v>143</v>
      </c>
      <c r="AW291" s="25" t="s">
        <v>143</v>
      </c>
      <c r="AX291" s="25" t="s">
        <v>143</v>
      </c>
      <c r="AY291" s="25" t="s">
        <v>143</v>
      </c>
      <c r="AZ291" s="25" t="s">
        <v>143</v>
      </c>
      <c r="BA291" s="25" t="s">
        <v>143</v>
      </c>
      <c r="BB291" s="25" t="s">
        <v>143</v>
      </c>
      <c r="BC291" s="25" t="s">
        <v>143</v>
      </c>
      <c r="BD291" s="25" t="s">
        <v>143</v>
      </c>
      <c r="BE291" s="25" t="s">
        <v>143</v>
      </c>
      <c r="BH291" s="67" t="s">
        <v>112</v>
      </c>
    </row>
    <row r="292" spans="1:60" hidden="1" outlineLevel="1" x14ac:dyDescent="0.45">
      <c r="F292" s="1" t="s">
        <v>158</v>
      </c>
      <c r="L292" s="148" t="str">
        <f>Format!$E$10</f>
        <v>百万円</v>
      </c>
      <c r="N292" s="24" t="s">
        <v>142</v>
      </c>
      <c r="O292" s="24" t="s">
        <v>142</v>
      </c>
      <c r="P292" s="24" t="s">
        <v>142</v>
      </c>
      <c r="Q292" s="24" t="s">
        <v>142</v>
      </c>
      <c r="R292" s="24" t="s">
        <v>142</v>
      </c>
      <c r="S292" s="24" t="s">
        <v>142</v>
      </c>
      <c r="T292" s="24" t="s">
        <v>142</v>
      </c>
      <c r="U292" s="24" t="s">
        <v>142</v>
      </c>
      <c r="V292" s="24" t="s">
        <v>142</v>
      </c>
      <c r="W292" s="24" t="s">
        <v>143</v>
      </c>
      <c r="X292" s="61" t="str">
        <f>X283</f>
        <v>-</v>
      </c>
      <c r="Y292" s="62" t="str">
        <f>Y283</f>
        <v>-</v>
      </c>
      <c r="Z292" s="62" t="str">
        <f>Z283</f>
        <v>-</v>
      </c>
      <c r="AA292" s="62" t="str">
        <f>AA283</f>
        <v>-</v>
      </c>
      <c r="AB292" s="62" t="str">
        <f>AB283</f>
        <v>-</v>
      </c>
      <c r="AC292" s="61"/>
      <c r="AD292" s="62"/>
      <c r="AE292" s="62"/>
      <c r="AF292" s="62"/>
      <c r="AG292" s="61"/>
      <c r="AH292" s="25" t="s">
        <v>143</v>
      </c>
      <c r="AI292" s="25" t="s">
        <v>143</v>
      </c>
      <c r="AJ292" s="25" t="s">
        <v>143</v>
      </c>
      <c r="AK292" s="25" t="s">
        <v>143</v>
      </c>
      <c r="AL292" s="25" t="s">
        <v>143</v>
      </c>
      <c r="AM292" s="25" t="s">
        <v>143</v>
      </c>
      <c r="AN292" s="25" t="s">
        <v>143</v>
      </c>
      <c r="AO292" s="25" t="s">
        <v>143</v>
      </c>
      <c r="AP292" s="25" t="s">
        <v>143</v>
      </c>
      <c r="AQ292" s="25" t="s">
        <v>143</v>
      </c>
      <c r="AR292" s="25" t="s">
        <v>143</v>
      </c>
      <c r="AS292" s="25" t="s">
        <v>143</v>
      </c>
      <c r="AT292" s="25" t="s">
        <v>143</v>
      </c>
      <c r="AU292" s="25" t="s">
        <v>143</v>
      </c>
      <c r="AV292" s="25" t="s">
        <v>143</v>
      </c>
      <c r="AW292" s="25" t="s">
        <v>143</v>
      </c>
      <c r="AX292" s="25" t="s">
        <v>143</v>
      </c>
      <c r="AY292" s="25" t="s">
        <v>143</v>
      </c>
      <c r="AZ292" s="25" t="s">
        <v>143</v>
      </c>
      <c r="BA292" s="25" t="s">
        <v>143</v>
      </c>
      <c r="BB292" s="25" t="s">
        <v>143</v>
      </c>
      <c r="BC292" s="25" t="s">
        <v>143</v>
      </c>
      <c r="BD292" s="25" t="s">
        <v>143</v>
      </c>
      <c r="BE292" s="25" t="s">
        <v>143</v>
      </c>
      <c r="BH292" s="67" t="s">
        <v>112</v>
      </c>
    </row>
    <row r="293" spans="1:60" hidden="1" outlineLevel="1" x14ac:dyDescent="0.45">
      <c r="F293" s="1" t="s">
        <v>159</v>
      </c>
      <c r="L293" s="148" t="str">
        <f>Format!$E$10</f>
        <v>百万円</v>
      </c>
      <c r="N293" s="24" t="s">
        <v>142</v>
      </c>
      <c r="O293" s="24" t="s">
        <v>142</v>
      </c>
      <c r="P293" s="24" t="s">
        <v>142</v>
      </c>
      <c r="Q293" s="24" t="s">
        <v>142</v>
      </c>
      <c r="R293" s="24" t="s">
        <v>142</v>
      </c>
      <c r="S293" s="24" t="s">
        <v>142</v>
      </c>
      <c r="T293" s="24" t="s">
        <v>142</v>
      </c>
      <c r="U293" s="24" t="s">
        <v>142</v>
      </c>
      <c r="V293" s="24" t="s">
        <v>142</v>
      </c>
      <c r="W293" s="24" t="s">
        <v>143</v>
      </c>
      <c r="X293" s="61">
        <f>X287</f>
        <v>0</v>
      </c>
      <c r="Y293" s="62">
        <f>Y287</f>
        <v>0</v>
      </c>
      <c r="Z293" s="62">
        <f>Z287</f>
        <v>0</v>
      </c>
      <c r="AA293" s="62">
        <f>AA287</f>
        <v>0</v>
      </c>
      <c r="AB293" s="62">
        <f>AB287</f>
        <v>0</v>
      </c>
      <c r="AC293" s="61"/>
      <c r="AD293" s="62"/>
      <c r="AE293" s="62"/>
      <c r="AF293" s="62"/>
      <c r="AG293" s="61"/>
      <c r="AH293" s="25" t="s">
        <v>143</v>
      </c>
      <c r="AI293" s="25" t="s">
        <v>143</v>
      </c>
      <c r="AJ293" s="25" t="s">
        <v>143</v>
      </c>
      <c r="AK293" s="25" t="s">
        <v>143</v>
      </c>
      <c r="AL293" s="25" t="s">
        <v>143</v>
      </c>
      <c r="AM293" s="25" t="s">
        <v>143</v>
      </c>
      <c r="AN293" s="25" t="s">
        <v>143</v>
      </c>
      <c r="AO293" s="25" t="s">
        <v>143</v>
      </c>
      <c r="AP293" s="25" t="s">
        <v>143</v>
      </c>
      <c r="AQ293" s="25" t="s">
        <v>143</v>
      </c>
      <c r="AR293" s="25" t="s">
        <v>143</v>
      </c>
      <c r="AS293" s="25" t="s">
        <v>143</v>
      </c>
      <c r="AT293" s="25" t="s">
        <v>143</v>
      </c>
      <c r="AU293" s="25" t="s">
        <v>143</v>
      </c>
      <c r="AV293" s="25" t="s">
        <v>143</v>
      </c>
      <c r="AW293" s="25" t="s">
        <v>143</v>
      </c>
      <c r="AX293" s="25" t="s">
        <v>143</v>
      </c>
      <c r="AY293" s="25" t="s">
        <v>143</v>
      </c>
      <c r="AZ293" s="25" t="s">
        <v>143</v>
      </c>
      <c r="BA293" s="25" t="s">
        <v>143</v>
      </c>
      <c r="BB293" s="25" t="s">
        <v>143</v>
      </c>
      <c r="BC293" s="25" t="s">
        <v>143</v>
      </c>
      <c r="BD293" s="25" t="s">
        <v>143</v>
      </c>
      <c r="BE293" s="25" t="s">
        <v>143</v>
      </c>
      <c r="BH293" s="67" t="s">
        <v>112</v>
      </c>
    </row>
    <row r="294" spans="1:60" hidden="1" outlineLevel="1" x14ac:dyDescent="0.45">
      <c r="X294" s="61"/>
      <c r="Y294" s="62"/>
      <c r="Z294" s="62"/>
      <c r="AA294" s="62"/>
      <c r="AB294" s="62"/>
      <c r="BH294" s="67" t="s">
        <v>112</v>
      </c>
    </row>
    <row r="295" spans="1:60" s="21" customFormat="1" ht="4.95" customHeight="1" collapsed="1" thickBot="1" x14ac:dyDescent="0.5">
      <c r="L295" s="153"/>
      <c r="M295" s="23"/>
      <c r="N295" s="41"/>
      <c r="O295" s="41"/>
      <c r="P295" s="41"/>
      <c r="Q295" s="41"/>
      <c r="R295" s="41"/>
      <c r="S295" s="41"/>
      <c r="T295" s="41"/>
      <c r="U295" s="41"/>
      <c r="V295" s="41"/>
      <c r="W295" s="41"/>
      <c r="X295" s="42"/>
      <c r="Y295" s="41"/>
      <c r="Z295" s="41"/>
      <c r="AA295" s="41"/>
      <c r="AB295" s="41"/>
      <c r="AC295" s="42"/>
      <c r="AD295" s="41"/>
      <c r="AE295" s="41"/>
      <c r="AF295" s="41"/>
      <c r="AG295" s="42"/>
      <c r="AH295" s="42"/>
      <c r="AI295" s="41"/>
      <c r="AJ295" s="41"/>
      <c r="AK295" s="43"/>
      <c r="AL295" s="42"/>
      <c r="AM295" s="41"/>
      <c r="AN295" s="41"/>
      <c r="AO295" s="43"/>
      <c r="AP295" s="42"/>
      <c r="AQ295" s="41"/>
      <c r="AR295" s="41"/>
      <c r="AS295" s="43"/>
      <c r="AT295" s="42"/>
      <c r="AU295" s="41"/>
      <c r="AV295" s="41"/>
      <c r="AW295" s="43"/>
      <c r="AX295" s="42"/>
      <c r="AY295" s="41"/>
      <c r="AZ295" s="41"/>
      <c r="BA295" s="41"/>
      <c r="BB295" s="42"/>
      <c r="BC295" s="41"/>
      <c r="BD295" s="41"/>
      <c r="BE295" s="43"/>
      <c r="BF295" s="44"/>
      <c r="BG295" s="44"/>
      <c r="BH295" s="68" t="s">
        <v>112</v>
      </c>
    </row>
    <row r="296" spans="1:60" ht="4.95" customHeight="1" thickTop="1" x14ac:dyDescent="0.45">
      <c r="BH296" s="67" t="s">
        <v>112</v>
      </c>
    </row>
    <row r="297" spans="1:60" hidden="1" outlineLevel="1" x14ac:dyDescent="0.45">
      <c r="D297" s="133" t="s">
        <v>504</v>
      </c>
      <c r="BH297" s="67" t="s">
        <v>112</v>
      </c>
    </row>
    <row r="298" spans="1:60" collapsed="1" x14ac:dyDescent="0.45">
      <c r="BH298" s="67" t="s">
        <v>112</v>
      </c>
    </row>
    <row r="299" spans="1:60" ht="4.95" customHeight="1" x14ac:dyDescent="0.45">
      <c r="BH299" s="67" t="s">
        <v>112</v>
      </c>
    </row>
    <row r="300" spans="1:60" s="201" customFormat="1" x14ac:dyDescent="0.45">
      <c r="A300" s="201" t="s">
        <v>25</v>
      </c>
      <c r="D300" s="201" t="str">
        <f>Format!$E$5&amp;"（"&amp;Format!$E$6&amp;"）"</f>
        <v>（）</v>
      </c>
      <c r="L300" s="202"/>
      <c r="M300" s="203"/>
      <c r="N300" s="204" t="str">
        <f>N$5</f>
        <v>Act</v>
      </c>
      <c r="O300" s="204"/>
      <c r="P300" s="204"/>
      <c r="Q300" s="204"/>
      <c r="R300" s="204"/>
      <c r="S300" s="204"/>
      <c r="T300" s="204"/>
      <c r="U300" s="204"/>
      <c r="V300" s="204"/>
      <c r="W300" s="204"/>
      <c r="X300" s="205" t="str">
        <f>X$5</f>
        <v>Est</v>
      </c>
      <c r="Y300" s="204"/>
      <c r="Z300" s="204"/>
      <c r="AA300" s="204"/>
      <c r="AB300" s="204"/>
      <c r="AC300" s="205" t="str">
        <f>AC$5</f>
        <v>Co's</v>
      </c>
      <c r="AD300" s="204"/>
      <c r="AE300" s="204"/>
      <c r="AF300" s="204"/>
      <c r="AG300" s="205"/>
      <c r="AH300" s="205" t="str">
        <f>AH$5</f>
        <v>Act</v>
      </c>
      <c r="AI300" s="204" t="str">
        <f t="shared" ref="AI300:AK300" si="2121">AI$5</f>
        <v>Act</v>
      </c>
      <c r="AJ300" s="204" t="str">
        <f t="shared" si="2121"/>
        <v>Act</v>
      </c>
      <c r="AK300" s="206" t="str">
        <f t="shared" si="2121"/>
        <v>Act</v>
      </c>
      <c r="AL300" s="205" t="str">
        <f>AL$5</f>
        <v>Act</v>
      </c>
      <c r="AM300" s="204" t="str">
        <f t="shared" ref="AM300:AO300" si="2122">AM$5</f>
        <v>Act</v>
      </c>
      <c r="AN300" s="204" t="str">
        <f t="shared" si="2122"/>
        <v>Act</v>
      </c>
      <c r="AO300" s="206" t="str">
        <f t="shared" si="2122"/>
        <v>Act</v>
      </c>
      <c r="AP300" s="205" t="str">
        <f>AP$5</f>
        <v>Act</v>
      </c>
      <c r="AQ300" s="204" t="str">
        <f t="shared" ref="AQ300:BE300" si="2123">AQ$5</f>
        <v>Act</v>
      </c>
      <c r="AR300" s="204" t="str">
        <f t="shared" si="2123"/>
        <v>Act</v>
      </c>
      <c r="AS300" s="206" t="str">
        <f t="shared" si="2123"/>
        <v>Act</v>
      </c>
      <c r="AT300" s="205" t="str">
        <f t="shared" si="2123"/>
        <v>Act</v>
      </c>
      <c r="AU300" s="204" t="str">
        <f t="shared" si="2123"/>
        <v>Act</v>
      </c>
      <c r="AV300" s="204" t="str">
        <f t="shared" si="2123"/>
        <v>Act</v>
      </c>
      <c r="AW300" s="206" t="str">
        <f t="shared" si="2123"/>
        <v>Act</v>
      </c>
      <c r="AX300" s="205" t="str">
        <f t="shared" si="2123"/>
        <v>Act</v>
      </c>
      <c r="AY300" s="204" t="str">
        <f t="shared" si="2123"/>
        <v>Act</v>
      </c>
      <c r="AZ300" s="204" t="str">
        <f t="shared" si="2123"/>
        <v>Est</v>
      </c>
      <c r="BA300" s="204" t="str">
        <f t="shared" si="2123"/>
        <v>Est</v>
      </c>
      <c r="BB300" s="205" t="str">
        <f t="shared" si="2123"/>
        <v>Est</v>
      </c>
      <c r="BC300" s="204" t="str">
        <f t="shared" si="2123"/>
        <v>Est</v>
      </c>
      <c r="BD300" s="204" t="str">
        <f t="shared" si="2123"/>
        <v>Est</v>
      </c>
      <c r="BE300" s="206" t="str">
        <f t="shared" si="2123"/>
        <v>Est</v>
      </c>
      <c r="BF300" s="207"/>
      <c r="BG300" s="207"/>
      <c r="BH300" s="208" t="s">
        <v>112</v>
      </c>
    </row>
    <row r="301" spans="1:60" s="209" customFormat="1" x14ac:dyDescent="0.45">
      <c r="D301" s="209" t="s">
        <v>21</v>
      </c>
      <c r="L301" s="210" t="str">
        <f>L$6</f>
        <v>単位</v>
      </c>
      <c r="M301" s="211"/>
      <c r="N301" s="212" t="str">
        <f>N$6</f>
        <v>16/3</v>
      </c>
      <c r="O301" s="212" t="str">
        <f t="shared" ref="O301:BE301" si="2124">O$6</f>
        <v>17/3</v>
      </c>
      <c r="P301" s="212" t="str">
        <f t="shared" si="2124"/>
        <v>18/3</v>
      </c>
      <c r="Q301" s="212" t="str">
        <f t="shared" si="2124"/>
        <v>19/3</v>
      </c>
      <c r="R301" s="212" t="str">
        <f t="shared" si="2124"/>
        <v>20/3</v>
      </c>
      <c r="S301" s="212" t="str">
        <f t="shared" si="2124"/>
        <v>21/3</v>
      </c>
      <c r="T301" s="212" t="str">
        <f t="shared" si="2124"/>
        <v>22/3</v>
      </c>
      <c r="U301" s="212" t="str">
        <f t="shared" si="2124"/>
        <v>23/3</v>
      </c>
      <c r="V301" s="212" t="str">
        <f t="shared" si="2124"/>
        <v>24/3</v>
      </c>
      <c r="W301" s="212" t="str">
        <f t="shared" si="2124"/>
        <v>25/3</v>
      </c>
      <c r="X301" s="213" t="str">
        <f t="shared" si="2124"/>
        <v>26/3E</v>
      </c>
      <c r="Y301" s="212" t="str">
        <f t="shared" si="2124"/>
        <v>27/3E</v>
      </c>
      <c r="Z301" s="212" t="str">
        <f t="shared" si="2124"/>
        <v>28/3E</v>
      </c>
      <c r="AA301" s="212" t="str">
        <f t="shared" si="2124"/>
        <v>29/3E</v>
      </c>
      <c r="AB301" s="212" t="str">
        <f t="shared" si="2124"/>
        <v>30/3E</v>
      </c>
      <c r="AC301" s="213" t="str">
        <f t="shared" si="2124"/>
        <v>26/3CE</v>
      </c>
      <c r="AD301" s="212" t="str">
        <f t="shared" si="2124"/>
        <v>27/3CE</v>
      </c>
      <c r="AE301" s="212" t="str">
        <f t="shared" si="2124"/>
        <v>28/3CE</v>
      </c>
      <c r="AF301" s="212"/>
      <c r="AG301" s="213"/>
      <c r="AH301" s="213" t="str">
        <f t="shared" si="2124"/>
        <v>21/6</v>
      </c>
      <c r="AI301" s="212" t="str">
        <f t="shared" si="2124"/>
        <v>21/9</v>
      </c>
      <c r="AJ301" s="212" t="str">
        <f t="shared" si="2124"/>
        <v>21/12</v>
      </c>
      <c r="AK301" s="214" t="str">
        <f t="shared" si="2124"/>
        <v>22/3</v>
      </c>
      <c r="AL301" s="213" t="str">
        <f t="shared" si="2124"/>
        <v>22/6</v>
      </c>
      <c r="AM301" s="212" t="str">
        <f t="shared" si="2124"/>
        <v>22/9</v>
      </c>
      <c r="AN301" s="212" t="str">
        <f t="shared" si="2124"/>
        <v>22/12</v>
      </c>
      <c r="AO301" s="214" t="str">
        <f t="shared" si="2124"/>
        <v>23/3</v>
      </c>
      <c r="AP301" s="213" t="str">
        <f t="shared" si="2124"/>
        <v>23/6</v>
      </c>
      <c r="AQ301" s="212" t="str">
        <f t="shared" si="2124"/>
        <v>23/9</v>
      </c>
      <c r="AR301" s="212" t="str">
        <f t="shared" si="2124"/>
        <v>23/12</v>
      </c>
      <c r="AS301" s="214" t="str">
        <f t="shared" si="2124"/>
        <v>24/3</v>
      </c>
      <c r="AT301" s="213" t="str">
        <f t="shared" si="2124"/>
        <v>24/6</v>
      </c>
      <c r="AU301" s="212" t="str">
        <f t="shared" si="2124"/>
        <v>24/9</v>
      </c>
      <c r="AV301" s="212" t="str">
        <f t="shared" si="2124"/>
        <v>24/12</v>
      </c>
      <c r="AW301" s="214" t="str">
        <f t="shared" si="2124"/>
        <v>25/3</v>
      </c>
      <c r="AX301" s="213" t="str">
        <f t="shared" si="2124"/>
        <v>25/6</v>
      </c>
      <c r="AY301" s="212" t="str">
        <f t="shared" si="2124"/>
        <v>25/9</v>
      </c>
      <c r="AZ301" s="212" t="str">
        <f t="shared" si="2124"/>
        <v>25/12</v>
      </c>
      <c r="BA301" s="212" t="str">
        <f t="shared" si="2124"/>
        <v>26/3</v>
      </c>
      <c r="BB301" s="213" t="str">
        <f t="shared" si="2124"/>
        <v>26/6</v>
      </c>
      <c r="BC301" s="212" t="str">
        <f t="shared" si="2124"/>
        <v>26/9</v>
      </c>
      <c r="BD301" s="212" t="str">
        <f t="shared" si="2124"/>
        <v>26/12</v>
      </c>
      <c r="BE301" s="214" t="str">
        <f t="shared" si="2124"/>
        <v>27/3</v>
      </c>
      <c r="BF301" s="215"/>
      <c r="BG301" s="215"/>
      <c r="BH301" s="216" t="s">
        <v>112</v>
      </c>
    </row>
    <row r="302" spans="1:60" s="5" customFormat="1" x14ac:dyDescent="0.45">
      <c r="D302" s="5" t="s">
        <v>50</v>
      </c>
      <c r="L302" s="150" t="str">
        <f>Format!$E$10</f>
        <v>百万円</v>
      </c>
      <c r="M302" s="16"/>
      <c r="N302" s="33"/>
      <c r="O302" s="33"/>
      <c r="P302" s="33"/>
      <c r="Q302" s="33"/>
      <c r="R302" s="33"/>
      <c r="S302" s="33"/>
      <c r="T302" s="33"/>
      <c r="U302" s="33"/>
      <c r="V302" s="33"/>
      <c r="W302" s="33"/>
      <c r="X302" s="75">
        <f>SUM(X303,X323,X355)</f>
        <v>0</v>
      </c>
      <c r="Y302" s="76">
        <f>SUM(Y303,Y323,Y355)</f>
        <v>0</v>
      </c>
      <c r="Z302" s="76">
        <f>SUM(Z303,Z323,Z355)</f>
        <v>0</v>
      </c>
      <c r="AA302" s="76">
        <f>SUM(AA303,AA323,AA355)</f>
        <v>0</v>
      </c>
      <c r="AB302" s="76">
        <f>SUM(AB303,AB323,AB355)</f>
        <v>0</v>
      </c>
      <c r="AC302" s="34"/>
      <c r="AD302" s="33"/>
      <c r="AE302" s="33"/>
      <c r="AF302" s="33"/>
      <c r="AG302" s="34"/>
      <c r="AH302" s="34"/>
      <c r="AI302" s="33"/>
      <c r="AJ302" s="33"/>
      <c r="AK302" s="35">
        <f>T302</f>
        <v>0</v>
      </c>
      <c r="AL302" s="34"/>
      <c r="AM302" s="33"/>
      <c r="AN302" s="33"/>
      <c r="AO302" s="35">
        <f>U302</f>
        <v>0</v>
      </c>
      <c r="AP302" s="34"/>
      <c r="AQ302" s="33"/>
      <c r="AR302" s="33"/>
      <c r="AS302" s="35">
        <f>V302</f>
        <v>0</v>
      </c>
      <c r="AT302" s="34"/>
      <c r="AU302" s="33"/>
      <c r="AV302" s="33"/>
      <c r="AW302" s="35">
        <f>W302</f>
        <v>0</v>
      </c>
      <c r="AX302" s="34"/>
      <c r="AY302" s="33"/>
      <c r="AZ302" s="33"/>
      <c r="BA302" s="33"/>
      <c r="BB302" s="34"/>
      <c r="BC302" s="33"/>
      <c r="BD302" s="33"/>
      <c r="BE302" s="35"/>
      <c r="BF302" s="36"/>
      <c r="BG302" s="36"/>
      <c r="BH302" s="69" t="s">
        <v>112</v>
      </c>
    </row>
    <row r="303" spans="1:60" s="11" customFormat="1" x14ac:dyDescent="0.45">
      <c r="D303" s="11" t="s">
        <v>51</v>
      </c>
      <c r="L303" s="152" t="str">
        <f>Format!$E$10</f>
        <v>百万円</v>
      </c>
      <c r="M303" s="17"/>
      <c r="N303" s="53"/>
      <c r="O303" s="53"/>
      <c r="P303" s="53"/>
      <c r="Q303" s="53"/>
      <c r="R303" s="53"/>
      <c r="S303" s="53"/>
      <c r="T303" s="53"/>
      <c r="U303" s="53"/>
      <c r="V303" s="53"/>
      <c r="W303" s="53"/>
      <c r="X303" s="77">
        <f>SUM(X304,X308,X313,X319)</f>
        <v>0</v>
      </c>
      <c r="Y303" s="78">
        <f t="shared" ref="Y303:AB303" si="2125">SUM(Y304,Y308,Y313,Y319)</f>
        <v>0</v>
      </c>
      <c r="Z303" s="78">
        <f t="shared" si="2125"/>
        <v>0</v>
      </c>
      <c r="AA303" s="78">
        <f t="shared" si="2125"/>
        <v>0</v>
      </c>
      <c r="AB303" s="78">
        <f t="shared" si="2125"/>
        <v>0</v>
      </c>
      <c r="AC303" s="54"/>
      <c r="AD303" s="53"/>
      <c r="AE303" s="53"/>
      <c r="AF303" s="53"/>
      <c r="AG303" s="54"/>
      <c r="AH303" s="54"/>
      <c r="AI303" s="53"/>
      <c r="AJ303" s="53"/>
      <c r="AK303" s="55">
        <f>T303</f>
        <v>0</v>
      </c>
      <c r="AL303" s="54"/>
      <c r="AM303" s="53"/>
      <c r="AN303" s="53"/>
      <c r="AO303" s="55">
        <f>U303</f>
        <v>0</v>
      </c>
      <c r="AP303" s="54"/>
      <c r="AQ303" s="53"/>
      <c r="AR303" s="53"/>
      <c r="AS303" s="55">
        <f>V303</f>
        <v>0</v>
      </c>
      <c r="AT303" s="54"/>
      <c r="AU303" s="53"/>
      <c r="AV303" s="53"/>
      <c r="AW303" s="55">
        <f>W303</f>
        <v>0</v>
      </c>
      <c r="AX303" s="54"/>
      <c r="AY303" s="53"/>
      <c r="AZ303" s="53"/>
      <c r="BA303" s="53"/>
      <c r="BB303" s="54"/>
      <c r="BC303" s="53"/>
      <c r="BD303" s="53"/>
      <c r="BE303" s="55"/>
      <c r="BF303" s="56"/>
      <c r="BG303" s="56"/>
      <c r="BH303" s="70" t="s">
        <v>112</v>
      </c>
    </row>
    <row r="304" spans="1:60" x14ac:dyDescent="0.45">
      <c r="E304" s="1" t="s">
        <v>52</v>
      </c>
      <c r="L304" s="148" t="str">
        <f>Format!$E$10</f>
        <v>百万円</v>
      </c>
      <c r="N304" s="24" t="str">
        <f t="shared" ref="N304:V304" si="2126">IF(SUM(N305:N307)=0,"-",SUM(N305:N307))</f>
        <v>-</v>
      </c>
      <c r="O304" s="24" t="str">
        <f t="shared" si="2126"/>
        <v>-</v>
      </c>
      <c r="P304" s="24" t="str">
        <f t="shared" si="2126"/>
        <v>-</v>
      </c>
      <c r="Q304" s="24" t="str">
        <f t="shared" si="2126"/>
        <v>-</v>
      </c>
      <c r="R304" s="24" t="str">
        <f t="shared" si="2126"/>
        <v>-</v>
      </c>
      <c r="S304" s="24" t="str">
        <f t="shared" si="2126"/>
        <v>-</v>
      </c>
      <c r="T304" s="24" t="str">
        <f t="shared" si="2126"/>
        <v>-</v>
      </c>
      <c r="U304" s="24" t="str">
        <f t="shared" si="2126"/>
        <v>-</v>
      </c>
      <c r="V304" s="24" t="str">
        <f t="shared" si="2126"/>
        <v>-</v>
      </c>
      <c r="W304" s="24" t="str">
        <f>IF(SUM(W305:W307)=0,"-",SUM(W305:W307))</f>
        <v>-</v>
      </c>
      <c r="X304" s="61">
        <f>X466</f>
        <v>0</v>
      </c>
      <c r="Y304" s="62">
        <f t="shared" ref="Y304:AB304" si="2127">Y466</f>
        <v>0</v>
      </c>
      <c r="Z304" s="62">
        <f t="shared" si="2127"/>
        <v>0</v>
      </c>
      <c r="AA304" s="62">
        <f t="shared" si="2127"/>
        <v>0</v>
      </c>
      <c r="AB304" s="62">
        <f t="shared" si="2127"/>
        <v>0</v>
      </c>
      <c r="AH304" s="25" t="str">
        <f t="shared" ref="AH304:AK304" si="2128">IF(SUM(AH305:AH307)=0,"-",SUM(AH305:AH307))</f>
        <v>-</v>
      </c>
      <c r="AI304" s="24" t="str">
        <f t="shared" si="2128"/>
        <v>-</v>
      </c>
      <c r="AJ304" s="24" t="str">
        <f t="shared" si="2128"/>
        <v>-</v>
      </c>
      <c r="AK304" s="26" t="str">
        <f t="shared" si="2128"/>
        <v>-</v>
      </c>
      <c r="AL304" s="25" t="str">
        <f t="shared" ref="AL304:AO304" si="2129">IF(SUM(AL305:AL307)=0,"-",SUM(AL305:AL307))</f>
        <v>-</v>
      </c>
      <c r="AM304" s="24" t="str">
        <f t="shared" si="2129"/>
        <v>-</v>
      </c>
      <c r="AN304" s="24" t="str">
        <f t="shared" si="2129"/>
        <v>-</v>
      </c>
      <c r="AO304" s="26" t="str">
        <f t="shared" si="2129"/>
        <v>-</v>
      </c>
      <c r="AP304" s="25" t="str">
        <f t="shared" ref="AP304" si="2130">IF(SUM(AP305:AP307)=0,"-",SUM(AP305:AP307))</f>
        <v>-</v>
      </c>
      <c r="AQ304" s="24" t="str">
        <f t="shared" ref="AQ304" si="2131">IF(SUM(AQ305:AQ307)=0,"-",SUM(AQ305:AQ307))</f>
        <v>-</v>
      </c>
      <c r="AR304" s="24" t="str">
        <f t="shared" ref="AR304" si="2132">IF(SUM(AR305:AR307)=0,"-",SUM(AR305:AR307))</f>
        <v>-</v>
      </c>
      <c r="AS304" s="26" t="str">
        <f t="shared" ref="AS304" si="2133">IF(SUM(AS305:AS307)=0,"-",SUM(AS305:AS307))</f>
        <v>-</v>
      </c>
      <c r="AT304" s="25" t="str">
        <f t="shared" ref="AT304" si="2134">IF(SUM(AT305:AT307)=0,"-",SUM(AT305:AT307))</f>
        <v>-</v>
      </c>
      <c r="AU304" s="24" t="str">
        <f t="shared" ref="AU304" si="2135">IF(SUM(AU305:AU307)=0,"-",SUM(AU305:AU307))</f>
        <v>-</v>
      </c>
      <c r="AV304" s="24" t="str">
        <f t="shared" ref="AV304" si="2136">IF(SUM(AV305:AV307)=0,"-",SUM(AV305:AV307))</f>
        <v>-</v>
      </c>
      <c r="AW304" s="26" t="str">
        <f t="shared" ref="AW304" si="2137">IF(SUM(AW305:AW307)=0,"-",SUM(AW305:AW307))</f>
        <v>-</v>
      </c>
      <c r="AX304" s="25" t="str">
        <f t="shared" ref="AX304" si="2138">IF(SUM(AX305:AX307)=0,"-",SUM(AX305:AX307))</f>
        <v>-</v>
      </c>
      <c r="AY304" s="24" t="str">
        <f t="shared" ref="AY304" si="2139">IF(SUM(AY305:AY307)=0,"-",SUM(AY305:AY307))</f>
        <v>-</v>
      </c>
      <c r="AZ304" s="24" t="str">
        <f t="shared" ref="AZ304" si="2140">IF(SUM(AZ305:AZ307)=0,"-",SUM(AZ305:AZ307))</f>
        <v>-</v>
      </c>
      <c r="BA304" s="24" t="str">
        <f t="shared" ref="BA304" si="2141">IF(SUM(BA305:BA307)=0,"-",SUM(BA305:BA307))</f>
        <v>-</v>
      </c>
      <c r="BB304" s="25" t="str">
        <f t="shared" ref="BB304" si="2142">IF(SUM(BB305:BB307)=0,"-",SUM(BB305:BB307))</f>
        <v>-</v>
      </c>
      <c r="BC304" s="24" t="str">
        <f t="shared" ref="BC304" si="2143">IF(SUM(BC305:BC307)=0,"-",SUM(BC305:BC307))</f>
        <v>-</v>
      </c>
      <c r="BD304" s="24" t="str">
        <f t="shared" ref="BD304" si="2144">IF(SUM(BD305:BD307)=0,"-",SUM(BD305:BD307))</f>
        <v>-</v>
      </c>
      <c r="BE304" s="26" t="str">
        <f t="shared" ref="BE304" si="2145">IF(SUM(BE305:BE307)=0,"-",SUM(BE305:BE307))</f>
        <v>-</v>
      </c>
      <c r="BH304" s="67" t="s">
        <v>112</v>
      </c>
    </row>
    <row r="305" spans="5:60" hidden="1" outlineLevel="1" x14ac:dyDescent="0.45">
      <c r="F305" s="1" t="s">
        <v>48</v>
      </c>
      <c r="L305" s="148" t="str">
        <f>Format!$E$10</f>
        <v>百万円</v>
      </c>
      <c r="X305" s="61"/>
      <c r="Y305" s="62"/>
      <c r="Z305" s="62"/>
      <c r="AA305" s="62"/>
      <c r="AB305" s="62"/>
      <c r="AK305" s="26">
        <f>T305</f>
        <v>0</v>
      </c>
      <c r="AO305" s="26">
        <f>U305</f>
        <v>0</v>
      </c>
      <c r="AS305" s="26">
        <f t="shared" ref="AS305:AS307" si="2146">V305</f>
        <v>0</v>
      </c>
      <c r="AW305" s="26">
        <f t="shared" ref="AW305:AW307" si="2147">W305</f>
        <v>0</v>
      </c>
      <c r="BH305" s="67" t="s">
        <v>112</v>
      </c>
    </row>
    <row r="306" spans="5:60" hidden="1" outlineLevel="1" x14ac:dyDescent="0.45">
      <c r="F306" s="1" t="s">
        <v>61</v>
      </c>
      <c r="L306" s="148" t="str">
        <f>Format!$E$10</f>
        <v>百万円</v>
      </c>
      <c r="X306" s="61"/>
      <c r="Y306" s="62"/>
      <c r="Z306" s="62"/>
      <c r="AA306" s="62"/>
      <c r="AB306" s="62"/>
      <c r="AK306" s="26">
        <f>T306</f>
        <v>0</v>
      </c>
      <c r="AO306" s="26">
        <f>U306</f>
        <v>0</v>
      </c>
      <c r="AS306" s="26">
        <f t="shared" ref="AS306" si="2148">V306</f>
        <v>0</v>
      </c>
      <c r="AW306" s="26">
        <f t="shared" ref="AW306" si="2149">W306</f>
        <v>0</v>
      </c>
      <c r="BH306" s="67" t="s">
        <v>112</v>
      </c>
    </row>
    <row r="307" spans="5:60" hidden="1" outlineLevel="1" x14ac:dyDescent="0.45">
      <c r="F307" s="66" t="s">
        <v>529</v>
      </c>
      <c r="L307" s="148" t="str">
        <f>Format!$E$10</f>
        <v>百万円</v>
      </c>
      <c r="X307" s="61"/>
      <c r="Y307" s="62"/>
      <c r="Z307" s="62"/>
      <c r="AA307" s="62"/>
      <c r="AB307" s="62"/>
      <c r="AK307" s="26">
        <f>T307</f>
        <v>0</v>
      </c>
      <c r="AO307" s="26">
        <f>U307</f>
        <v>0</v>
      </c>
      <c r="AS307" s="26">
        <f t="shared" si="2146"/>
        <v>0</v>
      </c>
      <c r="AW307" s="26">
        <f t="shared" si="2147"/>
        <v>0</v>
      </c>
      <c r="BH307" s="67" t="s">
        <v>112</v>
      </c>
    </row>
    <row r="308" spans="5:60" collapsed="1" x14ac:dyDescent="0.45">
      <c r="E308" s="1" t="s">
        <v>53</v>
      </c>
      <c r="L308" s="148" t="str">
        <f>Format!$E$10</f>
        <v>百万円</v>
      </c>
      <c r="N308" s="24" t="str">
        <f t="shared" ref="N308:V308" si="2150">IF(SUM(N309:N312)=0,"-",SUM(N309:N312))</f>
        <v>-</v>
      </c>
      <c r="O308" s="24" t="str">
        <f t="shared" si="2150"/>
        <v>-</v>
      </c>
      <c r="P308" s="24" t="str">
        <f t="shared" si="2150"/>
        <v>-</v>
      </c>
      <c r="Q308" s="24" t="str">
        <f t="shared" si="2150"/>
        <v>-</v>
      </c>
      <c r="R308" s="24" t="str">
        <f t="shared" si="2150"/>
        <v>-</v>
      </c>
      <c r="S308" s="24" t="str">
        <f t="shared" si="2150"/>
        <v>-</v>
      </c>
      <c r="T308" s="24" t="str">
        <f t="shared" si="2150"/>
        <v>-</v>
      </c>
      <c r="U308" s="24" t="str">
        <f t="shared" si="2150"/>
        <v>-</v>
      </c>
      <c r="V308" s="24" t="str">
        <f t="shared" si="2150"/>
        <v>-</v>
      </c>
      <c r="W308" s="24" t="str">
        <f>IF(SUM(W309:W312)=0,"-",SUM(W309:W312))</f>
        <v>-</v>
      </c>
      <c r="X308" s="61">
        <f>IFERROR($W308*X131/$W131,0)</f>
        <v>0</v>
      </c>
      <c r="Y308" s="62">
        <f>IFERROR($W308*Y131/$W131,0)</f>
        <v>0</v>
      </c>
      <c r="Z308" s="62">
        <f>IFERROR($W308*Z131/$W131,0)</f>
        <v>0</v>
      </c>
      <c r="AA308" s="62">
        <f>IFERROR($W308*AA131/$W131,0)</f>
        <v>0</v>
      </c>
      <c r="AB308" s="62">
        <f>IFERROR($W308*AB131/$W131,0)</f>
        <v>0</v>
      </c>
      <c r="AH308" s="25" t="str">
        <f t="shared" ref="AH308" si="2151">IF(SUM(AH309:AH312)=0,"-",SUM(AH309:AH312))</f>
        <v>-</v>
      </c>
      <c r="AI308" s="24" t="str">
        <f t="shared" ref="AI308:AK308" si="2152">IF(SUM(AI309:AI312)=0,"-",SUM(AI309:AI312))</f>
        <v>-</v>
      </c>
      <c r="AJ308" s="24" t="str">
        <f t="shared" si="2152"/>
        <v>-</v>
      </c>
      <c r="AK308" s="26" t="str">
        <f t="shared" si="2152"/>
        <v>-</v>
      </c>
      <c r="AL308" s="25" t="str">
        <f t="shared" ref="AL308" si="2153">IF(SUM(AL309:AL312)=0,"-",SUM(AL309:AL312))</f>
        <v>-</v>
      </c>
      <c r="AM308" s="24" t="str">
        <f t="shared" ref="AM308:AO308" si="2154">IF(SUM(AM309:AM312)=0,"-",SUM(AM309:AM312))</f>
        <v>-</v>
      </c>
      <c r="AN308" s="24" t="str">
        <f t="shared" si="2154"/>
        <v>-</v>
      </c>
      <c r="AO308" s="26" t="str">
        <f t="shared" si="2154"/>
        <v>-</v>
      </c>
      <c r="AP308" s="25" t="str">
        <f t="shared" ref="AP308" si="2155">IF(SUM(AP309:AP312)=0,"-",SUM(AP309:AP312))</f>
        <v>-</v>
      </c>
      <c r="AQ308" s="24" t="str">
        <f t="shared" ref="AQ308" si="2156">IF(SUM(AQ309:AQ312)=0,"-",SUM(AQ309:AQ312))</f>
        <v>-</v>
      </c>
      <c r="AR308" s="24" t="str">
        <f t="shared" ref="AR308" si="2157">IF(SUM(AR309:AR312)=0,"-",SUM(AR309:AR312))</f>
        <v>-</v>
      </c>
      <c r="AS308" s="26" t="str">
        <f t="shared" ref="AS308" si="2158">IF(SUM(AS309:AS312)=0,"-",SUM(AS309:AS312))</f>
        <v>-</v>
      </c>
      <c r="AT308" s="25" t="str">
        <f t="shared" ref="AT308" si="2159">IF(SUM(AT309:AT312)=0,"-",SUM(AT309:AT312))</f>
        <v>-</v>
      </c>
      <c r="AU308" s="24" t="str">
        <f t="shared" ref="AU308" si="2160">IF(SUM(AU309:AU312)=0,"-",SUM(AU309:AU312))</f>
        <v>-</v>
      </c>
      <c r="AV308" s="24" t="str">
        <f t="shared" ref="AV308" si="2161">IF(SUM(AV309:AV312)=0,"-",SUM(AV309:AV312))</f>
        <v>-</v>
      </c>
      <c r="AW308" s="26" t="str">
        <f t="shared" ref="AW308" si="2162">IF(SUM(AW309:AW312)=0,"-",SUM(AW309:AW312))</f>
        <v>-</v>
      </c>
      <c r="AX308" s="25" t="str">
        <f t="shared" ref="AX308" si="2163">IF(SUM(AX309:AX312)=0,"-",SUM(AX309:AX312))</f>
        <v>-</v>
      </c>
      <c r="AY308" s="24" t="str">
        <f t="shared" ref="AY308" si="2164">IF(SUM(AY309:AY312)=0,"-",SUM(AY309:AY312))</f>
        <v>-</v>
      </c>
      <c r="AZ308" s="24" t="str">
        <f t="shared" ref="AZ308" si="2165">IF(SUM(AZ309:AZ312)=0,"-",SUM(AZ309:AZ312))</f>
        <v>-</v>
      </c>
      <c r="BA308" s="24" t="str">
        <f t="shared" ref="BA308" si="2166">IF(SUM(BA309:BA312)=0,"-",SUM(BA309:BA312))</f>
        <v>-</v>
      </c>
      <c r="BB308" s="25" t="str">
        <f t="shared" ref="BB308" si="2167">IF(SUM(BB309:BB312)=0,"-",SUM(BB309:BB312))</f>
        <v>-</v>
      </c>
      <c r="BC308" s="24" t="str">
        <f t="shared" ref="BC308" si="2168">IF(SUM(BC309:BC312)=0,"-",SUM(BC309:BC312))</f>
        <v>-</v>
      </c>
      <c r="BD308" s="24" t="str">
        <f t="shared" ref="BD308" si="2169">IF(SUM(BD309:BD312)=0,"-",SUM(BD309:BD312))</f>
        <v>-</v>
      </c>
      <c r="BE308" s="26" t="str">
        <f t="shared" ref="BE308" si="2170">IF(SUM(BE309:BE312)=0,"-",SUM(BE309:BE312))</f>
        <v>-</v>
      </c>
      <c r="BH308" s="67" t="s">
        <v>112</v>
      </c>
    </row>
    <row r="309" spans="5:60" hidden="1" outlineLevel="1" x14ac:dyDescent="0.45">
      <c r="F309" s="1" t="s">
        <v>48</v>
      </c>
      <c r="L309" s="148" t="str">
        <f>Format!$E$10</f>
        <v>百万円</v>
      </c>
      <c r="X309" s="61"/>
      <c r="Y309" s="62"/>
      <c r="Z309" s="62"/>
      <c r="AA309" s="62"/>
      <c r="AB309" s="62"/>
      <c r="AK309" s="26">
        <f>T309</f>
        <v>0</v>
      </c>
      <c r="AO309" s="26">
        <f>U309</f>
        <v>0</v>
      </c>
      <c r="AS309" s="26">
        <f t="shared" ref="AS309:AS312" si="2171">V309</f>
        <v>0</v>
      </c>
      <c r="AW309" s="26">
        <f t="shared" ref="AW309:AW312" si="2172">W309</f>
        <v>0</v>
      </c>
      <c r="BH309" s="67" t="s">
        <v>112</v>
      </c>
    </row>
    <row r="310" spans="5:60" hidden="1" outlineLevel="1" x14ac:dyDescent="0.45">
      <c r="F310" s="1" t="s">
        <v>61</v>
      </c>
      <c r="L310" s="148" t="str">
        <f>Format!$E$10</f>
        <v>百万円</v>
      </c>
      <c r="X310" s="61"/>
      <c r="Y310" s="62"/>
      <c r="Z310" s="62"/>
      <c r="AA310" s="62"/>
      <c r="AB310" s="62"/>
      <c r="AK310" s="26">
        <f>T310</f>
        <v>0</v>
      </c>
      <c r="AO310" s="26">
        <f>U310</f>
        <v>0</v>
      </c>
      <c r="AS310" s="26">
        <f t="shared" ref="AS310" si="2173">V310</f>
        <v>0</v>
      </c>
      <c r="AW310" s="26">
        <f t="shared" ref="AW310" si="2174">W310</f>
        <v>0</v>
      </c>
      <c r="BH310" s="67" t="s">
        <v>112</v>
      </c>
    </row>
    <row r="311" spans="5:60" hidden="1" outlineLevel="1" x14ac:dyDescent="0.45">
      <c r="F311" s="1" t="s">
        <v>79</v>
      </c>
      <c r="L311" s="148" t="str">
        <f>Format!$E$10</f>
        <v>百万円</v>
      </c>
      <c r="X311" s="61"/>
      <c r="Y311" s="62"/>
      <c r="Z311" s="62"/>
      <c r="AA311" s="62"/>
      <c r="AB311" s="62"/>
      <c r="AK311" s="26">
        <f>T311</f>
        <v>0</v>
      </c>
      <c r="AO311" s="26">
        <f>U311</f>
        <v>0</v>
      </c>
      <c r="AS311" s="26">
        <f t="shared" ref="AS311" si="2175">V311</f>
        <v>0</v>
      </c>
      <c r="AW311" s="26">
        <f t="shared" ref="AW311" si="2176">W311</f>
        <v>0</v>
      </c>
      <c r="BH311" s="67" t="s">
        <v>112</v>
      </c>
    </row>
    <row r="312" spans="5:60" hidden="1" outlineLevel="1" x14ac:dyDescent="0.45">
      <c r="F312" s="66" t="s">
        <v>529</v>
      </c>
      <c r="L312" s="148" t="str">
        <f>Format!$E$10</f>
        <v>百万円</v>
      </c>
      <c r="X312" s="61"/>
      <c r="Y312" s="62"/>
      <c r="Z312" s="62"/>
      <c r="AA312" s="62"/>
      <c r="AB312" s="62"/>
      <c r="AK312" s="26">
        <f>T312</f>
        <v>0</v>
      </c>
      <c r="AO312" s="26">
        <f>U312</f>
        <v>0</v>
      </c>
      <c r="AS312" s="26">
        <f t="shared" si="2171"/>
        <v>0</v>
      </c>
      <c r="AW312" s="26">
        <f t="shared" si="2172"/>
        <v>0</v>
      </c>
      <c r="BH312" s="67" t="s">
        <v>112</v>
      </c>
    </row>
    <row r="313" spans="5:60" collapsed="1" x14ac:dyDescent="0.45">
      <c r="E313" s="1" t="s">
        <v>54</v>
      </c>
      <c r="L313" s="148" t="str">
        <f>Format!$E$10</f>
        <v>百万円</v>
      </c>
      <c r="N313" s="24" t="str">
        <f t="shared" ref="N313:V313" si="2177">IF(SUM(N314:N318)=0,"-",SUM(N314:N318))</f>
        <v>-</v>
      </c>
      <c r="O313" s="24" t="str">
        <f t="shared" si="2177"/>
        <v>-</v>
      </c>
      <c r="P313" s="24" t="str">
        <f t="shared" si="2177"/>
        <v>-</v>
      </c>
      <c r="Q313" s="24" t="str">
        <f t="shared" si="2177"/>
        <v>-</v>
      </c>
      <c r="R313" s="24" t="str">
        <f t="shared" si="2177"/>
        <v>-</v>
      </c>
      <c r="S313" s="24" t="str">
        <f t="shared" si="2177"/>
        <v>-</v>
      </c>
      <c r="T313" s="24" t="str">
        <f t="shared" si="2177"/>
        <v>-</v>
      </c>
      <c r="U313" s="24" t="str">
        <f t="shared" si="2177"/>
        <v>-</v>
      </c>
      <c r="V313" s="24" t="str">
        <f t="shared" si="2177"/>
        <v>-</v>
      </c>
      <c r="W313" s="24" t="str">
        <f>IF(SUM(W314:W318)=0,"-",SUM(W314:W318))</f>
        <v>-</v>
      </c>
      <c r="X313" s="61">
        <f>IFERROR($W313*X133/$W133,0)</f>
        <v>0</v>
      </c>
      <c r="Y313" s="62">
        <f>IFERROR($W313*Y133/$W133,0)</f>
        <v>0</v>
      </c>
      <c r="Z313" s="62">
        <f>IFERROR($W313*Z133/$W133,0)</f>
        <v>0</v>
      </c>
      <c r="AA313" s="62">
        <f>IFERROR($W313*AA133/$W133,0)</f>
        <v>0</v>
      </c>
      <c r="AB313" s="62">
        <f>IFERROR($W313*AB133/$W133,0)</f>
        <v>0</v>
      </c>
      <c r="AH313" s="25" t="str">
        <f t="shared" ref="AH313" si="2178">IF(SUM(AH314:AH318)=0,"-",SUM(AH314:AH318))</f>
        <v>-</v>
      </c>
      <c r="AI313" s="24" t="str">
        <f t="shared" ref="AI313:AK313" si="2179">IF(SUM(AI314:AI318)=0,"-",SUM(AI314:AI318))</f>
        <v>-</v>
      </c>
      <c r="AJ313" s="24" t="str">
        <f t="shared" si="2179"/>
        <v>-</v>
      </c>
      <c r="AK313" s="26" t="str">
        <f t="shared" si="2179"/>
        <v>-</v>
      </c>
      <c r="AL313" s="25" t="str">
        <f t="shared" ref="AL313" si="2180">IF(SUM(AL314:AL318)=0,"-",SUM(AL314:AL318))</f>
        <v>-</v>
      </c>
      <c r="AM313" s="24" t="str">
        <f t="shared" ref="AM313:AO313" si="2181">IF(SUM(AM314:AM318)=0,"-",SUM(AM314:AM318))</f>
        <v>-</v>
      </c>
      <c r="AN313" s="24" t="str">
        <f t="shared" si="2181"/>
        <v>-</v>
      </c>
      <c r="AO313" s="26" t="str">
        <f t="shared" si="2181"/>
        <v>-</v>
      </c>
      <c r="AP313" s="25" t="str">
        <f t="shared" ref="AP313" si="2182">IF(SUM(AP314:AP318)=0,"-",SUM(AP314:AP318))</f>
        <v>-</v>
      </c>
      <c r="AQ313" s="24" t="str">
        <f t="shared" ref="AQ313" si="2183">IF(SUM(AQ314:AQ318)=0,"-",SUM(AQ314:AQ318))</f>
        <v>-</v>
      </c>
      <c r="AR313" s="24" t="str">
        <f t="shared" ref="AR313" si="2184">IF(SUM(AR314:AR318)=0,"-",SUM(AR314:AR318))</f>
        <v>-</v>
      </c>
      <c r="AS313" s="26" t="str">
        <f t="shared" ref="AS313" si="2185">IF(SUM(AS314:AS318)=0,"-",SUM(AS314:AS318))</f>
        <v>-</v>
      </c>
      <c r="AT313" s="25" t="str">
        <f t="shared" ref="AT313" si="2186">IF(SUM(AT314:AT318)=0,"-",SUM(AT314:AT318))</f>
        <v>-</v>
      </c>
      <c r="AU313" s="24" t="str">
        <f t="shared" ref="AU313" si="2187">IF(SUM(AU314:AU318)=0,"-",SUM(AU314:AU318))</f>
        <v>-</v>
      </c>
      <c r="AV313" s="24" t="str">
        <f t="shared" ref="AV313" si="2188">IF(SUM(AV314:AV318)=0,"-",SUM(AV314:AV318))</f>
        <v>-</v>
      </c>
      <c r="AW313" s="26" t="str">
        <f t="shared" ref="AW313" si="2189">IF(SUM(AW314:AW318)=0,"-",SUM(AW314:AW318))</f>
        <v>-</v>
      </c>
      <c r="AX313" s="25" t="str">
        <f t="shared" ref="AX313" si="2190">IF(SUM(AX314:AX318)=0,"-",SUM(AX314:AX318))</f>
        <v>-</v>
      </c>
      <c r="AY313" s="24" t="str">
        <f t="shared" ref="AY313" si="2191">IF(SUM(AY314:AY318)=0,"-",SUM(AY314:AY318))</f>
        <v>-</v>
      </c>
      <c r="AZ313" s="24" t="str">
        <f t="shared" ref="AZ313" si="2192">IF(SUM(AZ314:AZ318)=0,"-",SUM(AZ314:AZ318))</f>
        <v>-</v>
      </c>
      <c r="BA313" s="24" t="str">
        <f t="shared" ref="BA313" si="2193">IF(SUM(BA314:BA318)=0,"-",SUM(BA314:BA318))</f>
        <v>-</v>
      </c>
      <c r="BB313" s="25" t="str">
        <f t="shared" ref="BB313" si="2194">IF(SUM(BB314:BB318)=0,"-",SUM(BB314:BB318))</f>
        <v>-</v>
      </c>
      <c r="BC313" s="24" t="str">
        <f t="shared" ref="BC313" si="2195">IF(SUM(BC314:BC318)=0,"-",SUM(BC314:BC318))</f>
        <v>-</v>
      </c>
      <c r="BD313" s="24" t="str">
        <f t="shared" ref="BD313" si="2196">IF(SUM(BD314:BD318)=0,"-",SUM(BD314:BD318))</f>
        <v>-</v>
      </c>
      <c r="BE313" s="26" t="str">
        <f t="shared" ref="BE313" si="2197">IF(SUM(BE314:BE318)=0,"-",SUM(BE314:BE318))</f>
        <v>-</v>
      </c>
      <c r="BH313" s="67" t="s">
        <v>112</v>
      </c>
    </row>
    <row r="314" spans="5:60" hidden="1" outlineLevel="1" x14ac:dyDescent="0.45">
      <c r="F314" s="1" t="s">
        <v>48</v>
      </c>
      <c r="L314" s="148" t="str">
        <f>Format!$E$10</f>
        <v>百万円</v>
      </c>
      <c r="X314" s="61"/>
      <c r="Y314" s="62"/>
      <c r="Z314" s="62"/>
      <c r="AA314" s="62"/>
      <c r="AB314" s="62"/>
      <c r="AK314" s="26">
        <f>T314</f>
        <v>0</v>
      </c>
      <c r="AO314" s="26">
        <f>U314</f>
        <v>0</v>
      </c>
      <c r="AS314" s="26">
        <f t="shared" ref="AS314:AS318" si="2198">V314</f>
        <v>0</v>
      </c>
      <c r="AW314" s="26">
        <f t="shared" ref="AW314:AW318" si="2199">W314</f>
        <v>0</v>
      </c>
      <c r="BH314" s="67" t="s">
        <v>112</v>
      </c>
    </row>
    <row r="315" spans="5:60" hidden="1" outlineLevel="1" x14ac:dyDescent="0.45">
      <c r="F315" s="1" t="s">
        <v>61</v>
      </c>
      <c r="L315" s="148" t="str">
        <f>Format!$E$10</f>
        <v>百万円</v>
      </c>
      <c r="X315" s="61"/>
      <c r="Y315" s="62"/>
      <c r="Z315" s="62"/>
      <c r="AA315" s="62"/>
      <c r="AB315" s="62"/>
      <c r="AK315" s="26">
        <f>T315</f>
        <v>0</v>
      </c>
      <c r="AO315" s="26">
        <f>U315</f>
        <v>0</v>
      </c>
      <c r="AS315" s="26">
        <f t="shared" ref="AS315" si="2200">V315</f>
        <v>0</v>
      </c>
      <c r="AW315" s="26">
        <f t="shared" ref="AW315" si="2201">W315</f>
        <v>0</v>
      </c>
      <c r="BH315" s="67" t="s">
        <v>112</v>
      </c>
    </row>
    <row r="316" spans="5:60" hidden="1" outlineLevel="1" x14ac:dyDescent="0.45">
      <c r="F316" s="1" t="s">
        <v>79</v>
      </c>
      <c r="L316" s="148" t="str">
        <f>Format!$E$10</f>
        <v>百万円</v>
      </c>
      <c r="X316" s="61"/>
      <c r="Y316" s="62"/>
      <c r="Z316" s="62"/>
      <c r="AA316" s="62"/>
      <c r="AB316" s="62"/>
      <c r="AK316" s="26">
        <f>T316</f>
        <v>0</v>
      </c>
      <c r="AO316" s="26">
        <f>U316</f>
        <v>0</v>
      </c>
      <c r="AS316" s="26">
        <f t="shared" ref="AS316:AS317" si="2202">V316</f>
        <v>0</v>
      </c>
      <c r="AW316" s="26">
        <f t="shared" ref="AW316:AW317" si="2203">W316</f>
        <v>0</v>
      </c>
      <c r="BH316" s="67" t="s">
        <v>112</v>
      </c>
    </row>
    <row r="317" spans="5:60" hidden="1" outlineLevel="1" x14ac:dyDescent="0.45">
      <c r="F317" s="1" t="s">
        <v>530</v>
      </c>
      <c r="L317" s="148" t="str">
        <f>Format!$E$10</f>
        <v>百万円</v>
      </c>
      <c r="X317" s="61"/>
      <c r="Y317" s="62"/>
      <c r="Z317" s="62"/>
      <c r="AA317" s="62"/>
      <c r="AB317" s="62"/>
      <c r="AK317" s="26">
        <f>T317</f>
        <v>0</v>
      </c>
      <c r="AO317" s="26">
        <f>U317</f>
        <v>0</v>
      </c>
      <c r="AS317" s="26">
        <f t="shared" si="2202"/>
        <v>0</v>
      </c>
      <c r="AW317" s="26">
        <f t="shared" si="2203"/>
        <v>0</v>
      </c>
      <c r="BH317" s="67" t="s">
        <v>112</v>
      </c>
    </row>
    <row r="318" spans="5:60" hidden="1" outlineLevel="1" x14ac:dyDescent="0.45">
      <c r="F318" s="66" t="s">
        <v>529</v>
      </c>
      <c r="L318" s="148" t="str">
        <f>Format!$E$10</f>
        <v>百万円</v>
      </c>
      <c r="X318" s="61"/>
      <c r="Y318" s="62"/>
      <c r="Z318" s="62"/>
      <c r="AA318" s="62"/>
      <c r="AB318" s="62"/>
      <c r="AK318" s="26">
        <f>T318</f>
        <v>0</v>
      </c>
      <c r="AO318" s="26">
        <f>U318</f>
        <v>0</v>
      </c>
      <c r="AS318" s="26">
        <f t="shared" si="2198"/>
        <v>0</v>
      </c>
      <c r="AW318" s="26">
        <f t="shared" si="2199"/>
        <v>0</v>
      </c>
      <c r="BH318" s="67" t="s">
        <v>112</v>
      </c>
    </row>
    <row r="319" spans="5:60" collapsed="1" x14ac:dyDescent="0.45">
      <c r="E319" s="1" t="s">
        <v>37</v>
      </c>
      <c r="L319" s="148" t="str">
        <f>Format!$E$10</f>
        <v>百万円</v>
      </c>
      <c r="N319" s="24" t="str">
        <f>IFERROR(IF((N303-SUM(N304,N308,N313))=0,"-",(N303-SUM(N304,N308,N313))),"-")</f>
        <v>-</v>
      </c>
      <c r="O319" s="24" t="str">
        <f t="shared" ref="O319:W319" si="2204">IFERROR(IF((O303-SUM(O304,O308,O313))=0,"-",(O303-SUM(O304,O308,O313))),"-")</f>
        <v>-</v>
      </c>
      <c r="P319" s="24" t="str">
        <f t="shared" si="2204"/>
        <v>-</v>
      </c>
      <c r="Q319" s="24" t="str">
        <f t="shared" si="2204"/>
        <v>-</v>
      </c>
      <c r="R319" s="24" t="str">
        <f t="shared" si="2204"/>
        <v>-</v>
      </c>
      <c r="S319" s="24" t="str">
        <f t="shared" si="2204"/>
        <v>-</v>
      </c>
      <c r="T319" s="24" t="str">
        <f t="shared" si="2204"/>
        <v>-</v>
      </c>
      <c r="U319" s="24" t="str">
        <f t="shared" si="2204"/>
        <v>-</v>
      </c>
      <c r="V319" s="24" t="str">
        <f t="shared" si="2204"/>
        <v>-</v>
      </c>
      <c r="W319" s="24" t="str">
        <f t="shared" si="2204"/>
        <v>-</v>
      </c>
      <c r="X319" s="61" t="str">
        <f>W319</f>
        <v>-</v>
      </c>
      <c r="Y319" s="62" t="str">
        <f t="shared" ref="Y319:AB319" si="2205">X319</f>
        <v>-</v>
      </c>
      <c r="Z319" s="62" t="str">
        <f t="shared" si="2205"/>
        <v>-</v>
      </c>
      <c r="AA319" s="62" t="str">
        <f t="shared" si="2205"/>
        <v>-</v>
      </c>
      <c r="AB319" s="62" t="str">
        <f t="shared" si="2205"/>
        <v>-</v>
      </c>
      <c r="AH319" s="25" t="str">
        <f t="shared" ref="AH319:AK319" si="2206">IFERROR(IF((AH303-SUM(AH304,AH308,AH313))=0,"-",(AH303-SUM(AH304,AH308,AH313))),"-")</f>
        <v>-</v>
      </c>
      <c r="AI319" s="24" t="str">
        <f t="shared" si="2206"/>
        <v>-</v>
      </c>
      <c r="AJ319" s="24" t="str">
        <f t="shared" si="2206"/>
        <v>-</v>
      </c>
      <c r="AK319" s="26" t="str">
        <f t="shared" si="2206"/>
        <v>-</v>
      </c>
      <c r="AL319" s="25" t="str">
        <f t="shared" ref="AL319:AO319" si="2207">IFERROR(IF((AL303-SUM(AL304,AL308,AL313))=0,"-",(AL303-SUM(AL304,AL308,AL313))),"-")</f>
        <v>-</v>
      </c>
      <c r="AM319" s="24" t="str">
        <f t="shared" si="2207"/>
        <v>-</v>
      </c>
      <c r="AN319" s="24" t="str">
        <f t="shared" si="2207"/>
        <v>-</v>
      </c>
      <c r="AO319" s="26" t="str">
        <f t="shared" si="2207"/>
        <v>-</v>
      </c>
      <c r="AP319" s="25" t="str">
        <f t="shared" ref="AP319:BE319" si="2208">IFERROR(IF((AP303-SUM(AP304,AP308,AP313))=0,"-",(AP303-SUM(AP304,AP308,AP313))),"-")</f>
        <v>-</v>
      </c>
      <c r="AQ319" s="24" t="str">
        <f t="shared" si="2208"/>
        <v>-</v>
      </c>
      <c r="AR319" s="24" t="str">
        <f t="shared" si="2208"/>
        <v>-</v>
      </c>
      <c r="AS319" s="26" t="str">
        <f t="shared" si="2208"/>
        <v>-</v>
      </c>
      <c r="AT319" s="25" t="str">
        <f t="shared" si="2208"/>
        <v>-</v>
      </c>
      <c r="AU319" s="24" t="str">
        <f t="shared" si="2208"/>
        <v>-</v>
      </c>
      <c r="AV319" s="24" t="str">
        <f t="shared" si="2208"/>
        <v>-</v>
      </c>
      <c r="AW319" s="26" t="str">
        <f t="shared" si="2208"/>
        <v>-</v>
      </c>
      <c r="AX319" s="25" t="str">
        <f t="shared" si="2208"/>
        <v>-</v>
      </c>
      <c r="AY319" s="24" t="str">
        <f t="shared" si="2208"/>
        <v>-</v>
      </c>
      <c r="AZ319" s="24" t="str">
        <f t="shared" si="2208"/>
        <v>-</v>
      </c>
      <c r="BA319" s="24" t="str">
        <f t="shared" si="2208"/>
        <v>-</v>
      </c>
      <c r="BB319" s="25" t="str">
        <f t="shared" si="2208"/>
        <v>-</v>
      </c>
      <c r="BC319" s="24" t="str">
        <f t="shared" si="2208"/>
        <v>-</v>
      </c>
      <c r="BD319" s="24" t="str">
        <f t="shared" si="2208"/>
        <v>-</v>
      </c>
      <c r="BE319" s="26" t="str">
        <f t="shared" si="2208"/>
        <v>-</v>
      </c>
      <c r="BH319" s="67" t="s">
        <v>112</v>
      </c>
    </row>
    <row r="320" spans="5:60" hidden="1" outlineLevel="1" x14ac:dyDescent="0.45">
      <c r="F320" s="1" t="s">
        <v>48</v>
      </c>
      <c r="L320" s="148" t="str">
        <f>Format!$E$10</f>
        <v>百万円</v>
      </c>
      <c r="X320" s="61"/>
      <c r="Y320" s="62"/>
      <c r="Z320" s="62"/>
      <c r="AA320" s="62"/>
      <c r="AB320" s="62"/>
      <c r="AK320" s="26">
        <f>T320</f>
        <v>0</v>
      </c>
      <c r="AO320" s="26">
        <f>U320</f>
        <v>0</v>
      </c>
      <c r="AS320" s="26">
        <f t="shared" ref="AS320:AS324" si="2209">V320</f>
        <v>0</v>
      </c>
      <c r="AW320" s="26">
        <f t="shared" ref="AW320:AW324" si="2210">W320</f>
        <v>0</v>
      </c>
      <c r="BH320" s="67" t="s">
        <v>112</v>
      </c>
    </row>
    <row r="321" spans="4:60" hidden="1" outlineLevel="1" x14ac:dyDescent="0.45">
      <c r="F321" s="1" t="s">
        <v>61</v>
      </c>
      <c r="L321" s="148" t="str">
        <f>Format!$E$10</f>
        <v>百万円</v>
      </c>
      <c r="X321" s="61"/>
      <c r="Y321" s="62"/>
      <c r="Z321" s="62"/>
      <c r="AA321" s="62"/>
      <c r="AB321" s="62"/>
      <c r="AK321" s="26">
        <f>T321</f>
        <v>0</v>
      </c>
      <c r="AO321" s="26">
        <f>U321</f>
        <v>0</v>
      </c>
      <c r="AS321" s="26">
        <f t="shared" ref="AS321" si="2211">V321</f>
        <v>0</v>
      </c>
      <c r="AW321" s="26">
        <f t="shared" ref="AW321" si="2212">W321</f>
        <v>0</v>
      </c>
      <c r="BH321" s="67" t="s">
        <v>112</v>
      </c>
    </row>
    <row r="322" spans="4:60" hidden="1" outlineLevel="1" x14ac:dyDescent="0.45">
      <c r="F322" s="66" t="s">
        <v>529</v>
      </c>
      <c r="L322" s="148" t="str">
        <f>Format!$E$10</f>
        <v>百万円</v>
      </c>
      <c r="X322" s="61"/>
      <c r="Y322" s="62"/>
      <c r="Z322" s="62"/>
      <c r="AA322" s="62"/>
      <c r="AB322" s="62"/>
      <c r="AK322" s="26">
        <f>T322</f>
        <v>0</v>
      </c>
      <c r="AO322" s="26">
        <f>U322</f>
        <v>0</v>
      </c>
      <c r="AS322" s="26">
        <f t="shared" si="2209"/>
        <v>0</v>
      </c>
      <c r="AW322" s="26">
        <f t="shared" si="2210"/>
        <v>0</v>
      </c>
      <c r="BH322" s="67" t="s">
        <v>112</v>
      </c>
    </row>
    <row r="323" spans="4:60" s="11" customFormat="1" collapsed="1" x14ac:dyDescent="0.45">
      <c r="D323" s="11" t="s">
        <v>55</v>
      </c>
      <c r="L323" s="152" t="str">
        <f>Format!$E$10</f>
        <v>百万円</v>
      </c>
      <c r="M323" s="17"/>
      <c r="N323" s="53"/>
      <c r="O323" s="53"/>
      <c r="P323" s="53"/>
      <c r="Q323" s="53"/>
      <c r="R323" s="53"/>
      <c r="S323" s="53"/>
      <c r="T323" s="53"/>
      <c r="U323" s="53"/>
      <c r="V323" s="53"/>
      <c r="W323" s="53"/>
      <c r="X323" s="77">
        <f>SUM(X324,X337,X350)</f>
        <v>0</v>
      </c>
      <c r="Y323" s="78">
        <f>SUM(Y324,Y337,Y350)</f>
        <v>0</v>
      </c>
      <c r="Z323" s="78">
        <f>SUM(Z324,Z337,Z350)</f>
        <v>0</v>
      </c>
      <c r="AA323" s="78">
        <f>SUM(AA324,AA337,AA350)</f>
        <v>0</v>
      </c>
      <c r="AB323" s="78">
        <f>SUM(AB324,AB337,AB350)</f>
        <v>0</v>
      </c>
      <c r="AC323" s="54"/>
      <c r="AD323" s="53"/>
      <c r="AE323" s="53"/>
      <c r="AF323" s="53"/>
      <c r="AG323" s="54"/>
      <c r="AH323" s="54"/>
      <c r="AI323" s="53"/>
      <c r="AJ323" s="53"/>
      <c r="AK323" s="55">
        <f>T323</f>
        <v>0</v>
      </c>
      <c r="AL323" s="54"/>
      <c r="AM323" s="53"/>
      <c r="AN323" s="53"/>
      <c r="AO323" s="55">
        <f>U323</f>
        <v>0</v>
      </c>
      <c r="AP323" s="54"/>
      <c r="AQ323" s="53"/>
      <c r="AR323" s="53"/>
      <c r="AS323" s="55">
        <f t="shared" si="2209"/>
        <v>0</v>
      </c>
      <c r="AT323" s="54"/>
      <c r="AU323" s="53"/>
      <c r="AV323" s="53"/>
      <c r="AW323" s="55">
        <f t="shared" si="2210"/>
        <v>0</v>
      </c>
      <c r="AX323" s="54"/>
      <c r="AY323" s="53"/>
      <c r="AZ323" s="53"/>
      <c r="BA323" s="53"/>
      <c r="BB323" s="54"/>
      <c r="BC323" s="53"/>
      <c r="BD323" s="53"/>
      <c r="BE323" s="55"/>
      <c r="BF323" s="56"/>
      <c r="BG323" s="56"/>
      <c r="BH323" s="70" t="s">
        <v>112</v>
      </c>
    </row>
    <row r="324" spans="4:60" x14ac:dyDescent="0.45">
      <c r="E324" s="1" t="s">
        <v>56</v>
      </c>
      <c r="L324" s="148" t="str">
        <f>Format!$E$10</f>
        <v>百万円</v>
      </c>
      <c r="X324" s="61">
        <f>SUM(X325,X331)</f>
        <v>0</v>
      </c>
      <c r="Y324" s="62">
        <f t="shared" ref="Y324:AB324" si="2213">SUM(Y325,Y331)</f>
        <v>0</v>
      </c>
      <c r="Z324" s="62">
        <f t="shared" si="2213"/>
        <v>0</v>
      </c>
      <c r="AA324" s="62">
        <f t="shared" si="2213"/>
        <v>0</v>
      </c>
      <c r="AB324" s="62">
        <f t="shared" si="2213"/>
        <v>0</v>
      </c>
      <c r="AK324" s="26">
        <f>T324</f>
        <v>0</v>
      </c>
      <c r="AO324" s="26">
        <f>U324</f>
        <v>0</v>
      </c>
      <c r="AS324" s="26">
        <f t="shared" si="2209"/>
        <v>0</v>
      </c>
      <c r="AW324" s="26">
        <f t="shared" si="2210"/>
        <v>0</v>
      </c>
      <c r="BH324" s="67" t="s">
        <v>112</v>
      </c>
    </row>
    <row r="325" spans="4:60" hidden="1" outlineLevel="1" x14ac:dyDescent="0.45">
      <c r="F325" s="1" t="s">
        <v>57</v>
      </c>
      <c r="L325" s="148" t="str">
        <f>Format!$E$10</f>
        <v>百万円</v>
      </c>
      <c r="N325" s="24" t="str">
        <f t="shared" ref="N325:V325" si="2214">IF(SUM(N326:N330)=0,"-",SUM(N326:N330))</f>
        <v>-</v>
      </c>
      <c r="O325" s="24" t="str">
        <f t="shared" si="2214"/>
        <v>-</v>
      </c>
      <c r="P325" s="24" t="str">
        <f t="shared" si="2214"/>
        <v>-</v>
      </c>
      <c r="Q325" s="24" t="str">
        <f t="shared" si="2214"/>
        <v>-</v>
      </c>
      <c r="R325" s="24" t="str">
        <f t="shared" si="2214"/>
        <v>-</v>
      </c>
      <c r="S325" s="24" t="str">
        <f t="shared" si="2214"/>
        <v>-</v>
      </c>
      <c r="T325" s="24" t="str">
        <f t="shared" si="2214"/>
        <v>-</v>
      </c>
      <c r="U325" s="24" t="str">
        <f t="shared" si="2214"/>
        <v>-</v>
      </c>
      <c r="V325" s="24" t="str">
        <f t="shared" si="2214"/>
        <v>-</v>
      </c>
      <c r="W325" s="24" t="str">
        <f>IF(SUM(W326:W330)=0,"-",SUM(W326:W330))</f>
        <v>-</v>
      </c>
      <c r="X325" s="61">
        <f>SUM(W325,X292)-SUM(X283)</f>
        <v>0</v>
      </c>
      <c r="Y325" s="62">
        <f>SUM(X325,Y292)-SUM(Y283)</f>
        <v>0</v>
      </c>
      <c r="Z325" s="62">
        <f>SUM(Y325,Z292)-SUM(Z283)</f>
        <v>0</v>
      </c>
      <c r="AA325" s="62">
        <f>SUM(Z325,AA292)-SUM(AA283)</f>
        <v>0</v>
      </c>
      <c r="AB325" s="62">
        <f>SUM(AA325,AB292)-SUM(AB283)</f>
        <v>0</v>
      </c>
      <c r="AH325" s="25" t="str">
        <f t="shared" ref="AH325" si="2215">IF(SUM(AH326:AH330)=0,"-",SUM(AH326:AH330))</f>
        <v>-</v>
      </c>
      <c r="AI325" s="24" t="str">
        <f t="shared" ref="AI325:AK325" si="2216">IF(SUM(AI326:AI330)=0,"-",SUM(AI326:AI330))</f>
        <v>-</v>
      </c>
      <c r="AJ325" s="24" t="str">
        <f t="shared" si="2216"/>
        <v>-</v>
      </c>
      <c r="AK325" s="26" t="str">
        <f t="shared" si="2216"/>
        <v>-</v>
      </c>
      <c r="AL325" s="25" t="str">
        <f t="shared" ref="AL325" si="2217">IF(SUM(AL326:AL330)=0,"-",SUM(AL326:AL330))</f>
        <v>-</v>
      </c>
      <c r="AM325" s="24" t="str">
        <f t="shared" ref="AM325:AO325" si="2218">IF(SUM(AM326:AM330)=0,"-",SUM(AM326:AM330))</f>
        <v>-</v>
      </c>
      <c r="AN325" s="24" t="str">
        <f t="shared" si="2218"/>
        <v>-</v>
      </c>
      <c r="AO325" s="26" t="str">
        <f t="shared" si="2218"/>
        <v>-</v>
      </c>
      <c r="AP325" s="25" t="str">
        <f t="shared" ref="AP325" si="2219">IF(SUM(AP326:AP330)=0,"-",SUM(AP326:AP330))</f>
        <v>-</v>
      </c>
      <c r="AQ325" s="24" t="str">
        <f t="shared" ref="AQ325" si="2220">IF(SUM(AQ326:AQ330)=0,"-",SUM(AQ326:AQ330))</f>
        <v>-</v>
      </c>
      <c r="AR325" s="24" t="str">
        <f t="shared" ref="AR325" si="2221">IF(SUM(AR326:AR330)=0,"-",SUM(AR326:AR330))</f>
        <v>-</v>
      </c>
      <c r="AS325" s="26" t="str">
        <f t="shared" ref="AS325" si="2222">IF(SUM(AS326:AS330)=0,"-",SUM(AS326:AS330))</f>
        <v>-</v>
      </c>
      <c r="AT325" s="25" t="str">
        <f t="shared" ref="AT325" si="2223">IF(SUM(AT326:AT330)=0,"-",SUM(AT326:AT330))</f>
        <v>-</v>
      </c>
      <c r="AU325" s="24" t="str">
        <f t="shared" ref="AU325" si="2224">IF(SUM(AU326:AU330)=0,"-",SUM(AU326:AU330))</f>
        <v>-</v>
      </c>
      <c r="AV325" s="24" t="str">
        <f t="shared" ref="AV325" si="2225">IF(SUM(AV326:AV330)=0,"-",SUM(AV326:AV330))</f>
        <v>-</v>
      </c>
      <c r="AW325" s="26" t="str">
        <f t="shared" ref="AW325" si="2226">IF(SUM(AW326:AW330)=0,"-",SUM(AW326:AW330))</f>
        <v>-</v>
      </c>
      <c r="AX325" s="25" t="str">
        <f t="shared" ref="AX325" si="2227">IF(SUM(AX326:AX330)=0,"-",SUM(AX326:AX330))</f>
        <v>-</v>
      </c>
      <c r="AY325" s="24" t="str">
        <f t="shared" ref="AY325" si="2228">IF(SUM(AY326:AY330)=0,"-",SUM(AY326:AY330))</f>
        <v>-</v>
      </c>
      <c r="AZ325" s="24" t="str">
        <f t="shared" ref="AZ325" si="2229">IF(SUM(AZ326:AZ330)=0,"-",SUM(AZ326:AZ330))</f>
        <v>-</v>
      </c>
      <c r="BA325" s="24" t="str">
        <f t="shared" ref="BA325" si="2230">IF(SUM(BA326:BA330)=0,"-",SUM(BA326:BA330))</f>
        <v>-</v>
      </c>
      <c r="BB325" s="25" t="str">
        <f t="shared" ref="BB325" si="2231">IF(SUM(BB326:BB330)=0,"-",SUM(BB326:BB330))</f>
        <v>-</v>
      </c>
      <c r="BC325" s="24" t="str">
        <f t="shared" ref="BC325" si="2232">IF(SUM(BC326:BC330)=0,"-",SUM(BC326:BC330))</f>
        <v>-</v>
      </c>
      <c r="BD325" s="24" t="str">
        <f t="shared" ref="BD325" si="2233">IF(SUM(BD326:BD330)=0,"-",SUM(BD326:BD330))</f>
        <v>-</v>
      </c>
      <c r="BE325" s="26" t="str">
        <f t="shared" ref="BE325" si="2234">IF(SUM(BE326:BE330)=0,"-",SUM(BE326:BE330))</f>
        <v>-</v>
      </c>
      <c r="BH325" s="67" t="s">
        <v>112</v>
      </c>
    </row>
    <row r="326" spans="4:60" hidden="1" outlineLevel="1" x14ac:dyDescent="0.45">
      <c r="G326" s="1" t="s">
        <v>48</v>
      </c>
      <c r="L326" s="148" t="str">
        <f>Format!$E$10</f>
        <v>百万円</v>
      </c>
      <c r="X326" s="61"/>
      <c r="Y326" s="62"/>
      <c r="Z326" s="62"/>
      <c r="AA326" s="62"/>
      <c r="AB326" s="62"/>
      <c r="AK326" s="26">
        <f>T326</f>
        <v>0</v>
      </c>
      <c r="AO326" s="26">
        <f>U326</f>
        <v>0</v>
      </c>
      <c r="AS326" s="26">
        <f t="shared" ref="AS326:AS330" si="2235">V326</f>
        <v>0</v>
      </c>
      <c r="AW326" s="26">
        <f t="shared" ref="AW326:AW330" si="2236">W326</f>
        <v>0</v>
      </c>
      <c r="BH326" s="67" t="s">
        <v>112</v>
      </c>
    </row>
    <row r="327" spans="4:60" hidden="1" outlineLevel="1" x14ac:dyDescent="0.45">
      <c r="G327" s="1" t="s">
        <v>61</v>
      </c>
      <c r="L327" s="148" t="str">
        <f>Format!$E$10</f>
        <v>百万円</v>
      </c>
      <c r="X327" s="61"/>
      <c r="Y327" s="62"/>
      <c r="Z327" s="62"/>
      <c r="AA327" s="62"/>
      <c r="AB327" s="62"/>
      <c r="AK327" s="26">
        <f t="shared" ref="AK327:AK329" si="2237">T327</f>
        <v>0</v>
      </c>
      <c r="AO327" s="26">
        <f t="shared" ref="AO327:AO329" si="2238">U327</f>
        <v>0</v>
      </c>
      <c r="AS327" s="26">
        <f t="shared" ref="AS327:AS329" si="2239">V327</f>
        <v>0</v>
      </c>
      <c r="AW327" s="26">
        <f t="shared" ref="AW327:AW329" si="2240">W327</f>
        <v>0</v>
      </c>
      <c r="BH327" s="67" t="s">
        <v>112</v>
      </c>
    </row>
    <row r="328" spans="4:60" hidden="1" outlineLevel="1" x14ac:dyDescent="0.45">
      <c r="G328" s="1" t="s">
        <v>79</v>
      </c>
      <c r="L328" s="148" t="str">
        <f>Format!$E$10</f>
        <v>百万円</v>
      </c>
      <c r="X328" s="61"/>
      <c r="Y328" s="62"/>
      <c r="Z328" s="62"/>
      <c r="AA328" s="62"/>
      <c r="AB328" s="62"/>
      <c r="AK328" s="26">
        <f t="shared" si="2237"/>
        <v>0</v>
      </c>
      <c r="AO328" s="26">
        <f t="shared" si="2238"/>
        <v>0</v>
      </c>
      <c r="AS328" s="26">
        <f t="shared" si="2239"/>
        <v>0</v>
      </c>
      <c r="AW328" s="26">
        <f t="shared" si="2240"/>
        <v>0</v>
      </c>
      <c r="BH328" s="67" t="s">
        <v>112</v>
      </c>
    </row>
    <row r="329" spans="4:60" hidden="1" outlineLevel="1" x14ac:dyDescent="0.45">
      <c r="G329" s="1" t="s">
        <v>530</v>
      </c>
      <c r="L329" s="148" t="str">
        <f>Format!$E$10</f>
        <v>百万円</v>
      </c>
      <c r="X329" s="61"/>
      <c r="Y329" s="62"/>
      <c r="Z329" s="62"/>
      <c r="AA329" s="62"/>
      <c r="AB329" s="62"/>
      <c r="AK329" s="26">
        <f t="shared" si="2237"/>
        <v>0</v>
      </c>
      <c r="AO329" s="26">
        <f t="shared" si="2238"/>
        <v>0</v>
      </c>
      <c r="AS329" s="26">
        <f t="shared" si="2239"/>
        <v>0</v>
      </c>
      <c r="AW329" s="26">
        <f t="shared" si="2240"/>
        <v>0</v>
      </c>
      <c r="BH329" s="67" t="s">
        <v>112</v>
      </c>
    </row>
    <row r="330" spans="4:60" hidden="1" outlineLevel="1" x14ac:dyDescent="0.45">
      <c r="G330" s="66" t="s">
        <v>529</v>
      </c>
      <c r="L330" s="148" t="str">
        <f>Format!$E$10</f>
        <v>百万円</v>
      </c>
      <c r="X330" s="61"/>
      <c r="Y330" s="62"/>
      <c r="Z330" s="62"/>
      <c r="AA330" s="62"/>
      <c r="AB330" s="62"/>
      <c r="AK330" s="26">
        <f>T330</f>
        <v>0</v>
      </c>
      <c r="AO330" s="26">
        <f>U330</f>
        <v>0</v>
      </c>
      <c r="AS330" s="26">
        <f t="shared" si="2235"/>
        <v>0</v>
      </c>
      <c r="AW330" s="26">
        <f t="shared" si="2236"/>
        <v>0</v>
      </c>
      <c r="BH330" s="67" t="s">
        <v>112</v>
      </c>
    </row>
    <row r="331" spans="4:60" hidden="1" outlineLevel="1" x14ac:dyDescent="0.45">
      <c r="F331" s="1" t="s">
        <v>109</v>
      </c>
      <c r="L331" s="148" t="str">
        <f>Format!$E$10</f>
        <v>百万円</v>
      </c>
      <c r="N331" s="24" t="str">
        <f t="shared" ref="N331:V331" si="2241">IF(SUM(N332:N336)=0,"-",SUM(N332:N336))</f>
        <v>-</v>
      </c>
      <c r="O331" s="24" t="str">
        <f t="shared" si="2241"/>
        <v>-</v>
      </c>
      <c r="P331" s="24" t="str">
        <f t="shared" si="2241"/>
        <v>-</v>
      </c>
      <c r="Q331" s="24" t="str">
        <f t="shared" si="2241"/>
        <v>-</v>
      </c>
      <c r="R331" s="24" t="str">
        <f t="shared" si="2241"/>
        <v>-</v>
      </c>
      <c r="S331" s="24" t="str">
        <f t="shared" si="2241"/>
        <v>-</v>
      </c>
      <c r="T331" s="24" t="str">
        <f t="shared" si="2241"/>
        <v>-</v>
      </c>
      <c r="U331" s="24" t="str">
        <f t="shared" si="2241"/>
        <v>-</v>
      </c>
      <c r="V331" s="24" t="str">
        <f t="shared" si="2241"/>
        <v>-</v>
      </c>
      <c r="W331" s="24" t="str">
        <f>IF(SUM(W332:W336)=0,"-",SUM(W332:W336))</f>
        <v>-</v>
      </c>
      <c r="X331" s="61" t="str">
        <f>W331</f>
        <v>-</v>
      </c>
      <c r="Y331" s="62" t="str">
        <f t="shared" ref="Y331:AB331" si="2242">X331</f>
        <v>-</v>
      </c>
      <c r="Z331" s="62" t="str">
        <f t="shared" si="2242"/>
        <v>-</v>
      </c>
      <c r="AA331" s="62" t="str">
        <f t="shared" si="2242"/>
        <v>-</v>
      </c>
      <c r="AB331" s="62" t="str">
        <f t="shared" si="2242"/>
        <v>-</v>
      </c>
      <c r="AH331" s="25" t="str">
        <f t="shared" ref="AH331:AK331" si="2243">IF(SUM(AH332:AH336)=0,"-",SUM(AH332:AH336))</f>
        <v>-</v>
      </c>
      <c r="AI331" s="24" t="str">
        <f t="shared" si="2243"/>
        <v>-</v>
      </c>
      <c r="AJ331" s="24" t="str">
        <f t="shared" si="2243"/>
        <v>-</v>
      </c>
      <c r="AK331" s="26" t="str">
        <f t="shared" si="2243"/>
        <v>-</v>
      </c>
      <c r="AL331" s="25" t="str">
        <f t="shared" ref="AL331:AO331" si="2244">IF(SUM(AL332:AL336)=0,"-",SUM(AL332:AL336))</f>
        <v>-</v>
      </c>
      <c r="AM331" s="24" t="str">
        <f t="shared" si="2244"/>
        <v>-</v>
      </c>
      <c r="AN331" s="24" t="str">
        <f t="shared" si="2244"/>
        <v>-</v>
      </c>
      <c r="AO331" s="26" t="str">
        <f t="shared" si="2244"/>
        <v>-</v>
      </c>
      <c r="AP331" s="25" t="str">
        <f t="shared" ref="AP331" si="2245">IF(SUM(AP332:AP336)=0,"-",SUM(AP332:AP336))</f>
        <v>-</v>
      </c>
      <c r="AQ331" s="24" t="str">
        <f t="shared" ref="AQ331" si="2246">IF(SUM(AQ332:AQ336)=0,"-",SUM(AQ332:AQ336))</f>
        <v>-</v>
      </c>
      <c r="AR331" s="24" t="str">
        <f t="shared" ref="AR331" si="2247">IF(SUM(AR332:AR336)=0,"-",SUM(AR332:AR336))</f>
        <v>-</v>
      </c>
      <c r="AS331" s="26" t="str">
        <f t="shared" ref="AS331" si="2248">IF(SUM(AS332:AS336)=0,"-",SUM(AS332:AS336))</f>
        <v>-</v>
      </c>
      <c r="AT331" s="25" t="str">
        <f t="shared" ref="AT331" si="2249">IF(SUM(AT332:AT336)=0,"-",SUM(AT332:AT336))</f>
        <v>-</v>
      </c>
      <c r="AU331" s="24" t="str">
        <f t="shared" ref="AU331" si="2250">IF(SUM(AU332:AU336)=0,"-",SUM(AU332:AU336))</f>
        <v>-</v>
      </c>
      <c r="AV331" s="24" t="str">
        <f t="shared" ref="AV331" si="2251">IF(SUM(AV332:AV336)=0,"-",SUM(AV332:AV336))</f>
        <v>-</v>
      </c>
      <c r="AW331" s="26" t="str">
        <f t="shared" ref="AW331" si="2252">IF(SUM(AW332:AW336)=0,"-",SUM(AW332:AW336))</f>
        <v>-</v>
      </c>
      <c r="AX331" s="25" t="str">
        <f t="shared" ref="AX331" si="2253">IF(SUM(AX332:AX336)=0,"-",SUM(AX332:AX336))</f>
        <v>-</v>
      </c>
      <c r="AY331" s="24" t="str">
        <f t="shared" ref="AY331" si="2254">IF(SUM(AY332:AY336)=0,"-",SUM(AY332:AY336))</f>
        <v>-</v>
      </c>
      <c r="AZ331" s="24" t="str">
        <f t="shared" ref="AZ331" si="2255">IF(SUM(AZ332:AZ336)=0,"-",SUM(AZ332:AZ336))</f>
        <v>-</v>
      </c>
      <c r="BA331" s="24" t="str">
        <f t="shared" ref="BA331" si="2256">IF(SUM(BA332:BA336)=0,"-",SUM(BA332:BA336))</f>
        <v>-</v>
      </c>
      <c r="BB331" s="25" t="str">
        <f t="shared" ref="BB331" si="2257">IF(SUM(BB332:BB336)=0,"-",SUM(BB332:BB336))</f>
        <v>-</v>
      </c>
      <c r="BC331" s="24" t="str">
        <f t="shared" ref="BC331" si="2258">IF(SUM(BC332:BC336)=0,"-",SUM(BC332:BC336))</f>
        <v>-</v>
      </c>
      <c r="BD331" s="24" t="str">
        <f t="shared" ref="BD331" si="2259">IF(SUM(BD332:BD336)=0,"-",SUM(BD332:BD336))</f>
        <v>-</v>
      </c>
      <c r="BE331" s="26" t="str">
        <f t="shared" ref="BE331" si="2260">IF(SUM(BE332:BE336)=0,"-",SUM(BE332:BE336))</f>
        <v>-</v>
      </c>
      <c r="BH331" s="67" t="s">
        <v>112</v>
      </c>
    </row>
    <row r="332" spans="4:60" hidden="1" outlineLevel="1" x14ac:dyDescent="0.45">
      <c r="G332" s="1" t="s">
        <v>58</v>
      </c>
      <c r="L332" s="148" t="str">
        <f>Format!$E$10</f>
        <v>百万円</v>
      </c>
      <c r="X332" s="61"/>
      <c r="Y332" s="62"/>
      <c r="Z332" s="62"/>
      <c r="AA332" s="62"/>
      <c r="AB332" s="62"/>
      <c r="AK332" s="26">
        <f t="shared" ref="AK332:AK337" si="2261">T332</f>
        <v>0</v>
      </c>
      <c r="AO332" s="26">
        <f t="shared" ref="AO332:AO337" si="2262">U332</f>
        <v>0</v>
      </c>
      <c r="AS332" s="26">
        <f t="shared" ref="AS332:AS337" si="2263">V332</f>
        <v>0</v>
      </c>
      <c r="AW332" s="26">
        <f t="shared" ref="AW332:AW337" si="2264">W332</f>
        <v>0</v>
      </c>
      <c r="BH332" s="67" t="s">
        <v>112</v>
      </c>
    </row>
    <row r="333" spans="4:60" hidden="1" outlineLevel="1" x14ac:dyDescent="0.45">
      <c r="G333" s="1" t="s">
        <v>531</v>
      </c>
      <c r="L333" s="148" t="str">
        <f>Format!$E$10</f>
        <v>百万円</v>
      </c>
      <c r="X333" s="61"/>
      <c r="Y333" s="62"/>
      <c r="Z333" s="62"/>
      <c r="AA333" s="62"/>
      <c r="AB333" s="62"/>
      <c r="AK333" s="26">
        <f t="shared" si="2261"/>
        <v>0</v>
      </c>
      <c r="AO333" s="26">
        <f t="shared" si="2262"/>
        <v>0</v>
      </c>
      <c r="AS333" s="26">
        <f t="shared" ref="AS333" si="2265">V333</f>
        <v>0</v>
      </c>
      <c r="AW333" s="26">
        <f t="shared" ref="AW333" si="2266">W333</f>
        <v>0</v>
      </c>
      <c r="BH333" s="67" t="s">
        <v>112</v>
      </c>
    </row>
    <row r="334" spans="4:60" hidden="1" outlineLevel="1" x14ac:dyDescent="0.45">
      <c r="G334" s="1" t="s">
        <v>48</v>
      </c>
      <c r="L334" s="148" t="str">
        <f>Format!$E$10</f>
        <v>百万円</v>
      </c>
      <c r="X334" s="61"/>
      <c r="Y334" s="62"/>
      <c r="Z334" s="62"/>
      <c r="AA334" s="62"/>
      <c r="AB334" s="62"/>
      <c r="AK334" s="26">
        <f t="shared" si="2261"/>
        <v>0</v>
      </c>
      <c r="AO334" s="26">
        <f t="shared" si="2262"/>
        <v>0</v>
      </c>
      <c r="AS334" s="26">
        <f t="shared" si="2263"/>
        <v>0</v>
      </c>
      <c r="AW334" s="26">
        <f t="shared" si="2264"/>
        <v>0</v>
      </c>
      <c r="BH334" s="67" t="s">
        <v>112</v>
      </c>
    </row>
    <row r="335" spans="4:60" hidden="1" outlineLevel="1" x14ac:dyDescent="0.45">
      <c r="G335" s="1" t="s">
        <v>61</v>
      </c>
      <c r="L335" s="148" t="str">
        <f>Format!$E$10</f>
        <v>百万円</v>
      </c>
      <c r="X335" s="61"/>
      <c r="Y335" s="62"/>
      <c r="Z335" s="62"/>
      <c r="AA335" s="62"/>
      <c r="AB335" s="62"/>
      <c r="AK335" s="26">
        <f t="shared" si="2261"/>
        <v>0</v>
      </c>
      <c r="AO335" s="26">
        <f t="shared" si="2262"/>
        <v>0</v>
      </c>
      <c r="AS335" s="26">
        <f t="shared" ref="AS335" si="2267">V335</f>
        <v>0</v>
      </c>
      <c r="AW335" s="26">
        <f t="shared" ref="AW335" si="2268">W335</f>
        <v>0</v>
      </c>
      <c r="BH335" s="67" t="s">
        <v>112</v>
      </c>
    </row>
    <row r="336" spans="4:60" hidden="1" outlineLevel="1" x14ac:dyDescent="0.45">
      <c r="G336" s="66" t="s">
        <v>529</v>
      </c>
      <c r="L336" s="148" t="str">
        <f>Format!$E$10</f>
        <v>百万円</v>
      </c>
      <c r="X336" s="61"/>
      <c r="Y336" s="62"/>
      <c r="Z336" s="62"/>
      <c r="AA336" s="62"/>
      <c r="AB336" s="62"/>
      <c r="AK336" s="26">
        <f t="shared" si="2261"/>
        <v>0</v>
      </c>
      <c r="AO336" s="26">
        <f t="shared" si="2262"/>
        <v>0</v>
      </c>
      <c r="AS336" s="26">
        <f t="shared" si="2263"/>
        <v>0</v>
      </c>
      <c r="AW336" s="26">
        <f t="shared" si="2264"/>
        <v>0</v>
      </c>
      <c r="BH336" s="67" t="s">
        <v>112</v>
      </c>
    </row>
    <row r="337" spans="5:60" collapsed="1" x14ac:dyDescent="0.45">
      <c r="E337" s="1" t="s">
        <v>59</v>
      </c>
      <c r="L337" s="148" t="str">
        <f>Format!$E$10</f>
        <v>百万円</v>
      </c>
      <c r="X337" s="61">
        <f>SUM(X338,X345)</f>
        <v>0</v>
      </c>
      <c r="Y337" s="62">
        <f>SUM(Y338,Y345)</f>
        <v>0</v>
      </c>
      <c r="Z337" s="62">
        <f>SUM(Z338,Z345)</f>
        <v>0</v>
      </c>
      <c r="AA337" s="62">
        <f>SUM(AA338,AA345)</f>
        <v>0</v>
      </c>
      <c r="AB337" s="62">
        <f>SUM(AB338,AB345)</f>
        <v>0</v>
      </c>
      <c r="AK337" s="26">
        <f t="shared" si="2261"/>
        <v>0</v>
      </c>
      <c r="AO337" s="26">
        <f t="shared" si="2262"/>
        <v>0</v>
      </c>
      <c r="AS337" s="26">
        <f t="shared" si="2263"/>
        <v>0</v>
      </c>
      <c r="AW337" s="26">
        <f t="shared" si="2264"/>
        <v>0</v>
      </c>
      <c r="BH337" s="67" t="s">
        <v>112</v>
      </c>
    </row>
    <row r="338" spans="5:60" hidden="1" outlineLevel="1" x14ac:dyDescent="0.45">
      <c r="F338" s="1" t="s">
        <v>57</v>
      </c>
      <c r="L338" s="148" t="str">
        <f>Format!$E$10</f>
        <v>百万円</v>
      </c>
      <c r="N338" s="24" t="str">
        <f t="shared" ref="N338:W338" si="2269">IF(SUM(N339:N344)=0,"-",SUM(N339:N344))</f>
        <v>-</v>
      </c>
      <c r="O338" s="24" t="str">
        <f t="shared" si="2269"/>
        <v>-</v>
      </c>
      <c r="P338" s="24" t="str">
        <f t="shared" si="2269"/>
        <v>-</v>
      </c>
      <c r="Q338" s="24" t="str">
        <f t="shared" si="2269"/>
        <v>-</v>
      </c>
      <c r="R338" s="24" t="str">
        <f t="shared" si="2269"/>
        <v>-</v>
      </c>
      <c r="S338" s="24" t="str">
        <f t="shared" si="2269"/>
        <v>-</v>
      </c>
      <c r="T338" s="24" t="str">
        <f t="shared" si="2269"/>
        <v>-</v>
      </c>
      <c r="U338" s="24" t="str">
        <f t="shared" si="2269"/>
        <v>-</v>
      </c>
      <c r="V338" s="24" t="str">
        <f t="shared" si="2269"/>
        <v>-</v>
      </c>
      <c r="W338" s="24" t="str">
        <f t="shared" si="2269"/>
        <v>-</v>
      </c>
      <c r="X338" s="61">
        <f>SUM(W338,X293)-SUM(X287)</f>
        <v>0</v>
      </c>
      <c r="Y338" s="62">
        <f>SUM(X338,Y293)-SUM(Y287)</f>
        <v>0</v>
      </c>
      <c r="Z338" s="62">
        <f>SUM(Y338,Z293)-SUM(Z287)</f>
        <v>0</v>
      </c>
      <c r="AA338" s="62">
        <f>SUM(Z338,AA293)-SUM(AA287)</f>
        <v>0</v>
      </c>
      <c r="AB338" s="62">
        <f>SUM(AA338,AB293)-SUM(AB287)</f>
        <v>0</v>
      </c>
      <c r="AH338" s="25" t="str">
        <f t="shared" ref="AH338:AK338" si="2270">IF(SUM(AH339:AH344)=0,"-",SUM(AH339:AH344))</f>
        <v>-</v>
      </c>
      <c r="AI338" s="24" t="str">
        <f t="shared" si="2270"/>
        <v>-</v>
      </c>
      <c r="AJ338" s="24" t="str">
        <f t="shared" si="2270"/>
        <v>-</v>
      </c>
      <c r="AK338" s="26" t="str">
        <f t="shared" si="2270"/>
        <v>-</v>
      </c>
      <c r="AL338" s="25" t="str">
        <f t="shared" ref="AL338:AO338" si="2271">IF(SUM(AL339:AL344)=0,"-",SUM(AL339:AL344))</f>
        <v>-</v>
      </c>
      <c r="AM338" s="24" t="str">
        <f t="shared" si="2271"/>
        <v>-</v>
      </c>
      <c r="AN338" s="24" t="str">
        <f t="shared" si="2271"/>
        <v>-</v>
      </c>
      <c r="AO338" s="26" t="str">
        <f t="shared" si="2271"/>
        <v>-</v>
      </c>
      <c r="AP338" s="25" t="str">
        <f t="shared" ref="AP338:BE338" si="2272">IF(SUM(AP339:AP344)=0,"-",SUM(AP339:AP344))</f>
        <v>-</v>
      </c>
      <c r="AQ338" s="24" t="str">
        <f t="shared" si="2272"/>
        <v>-</v>
      </c>
      <c r="AR338" s="24" t="str">
        <f t="shared" si="2272"/>
        <v>-</v>
      </c>
      <c r="AS338" s="26" t="str">
        <f t="shared" si="2272"/>
        <v>-</v>
      </c>
      <c r="AT338" s="25" t="str">
        <f t="shared" si="2272"/>
        <v>-</v>
      </c>
      <c r="AU338" s="24" t="str">
        <f t="shared" si="2272"/>
        <v>-</v>
      </c>
      <c r="AV338" s="24" t="str">
        <f t="shared" si="2272"/>
        <v>-</v>
      </c>
      <c r="AW338" s="26" t="str">
        <f t="shared" si="2272"/>
        <v>-</v>
      </c>
      <c r="AX338" s="25" t="str">
        <f t="shared" si="2272"/>
        <v>-</v>
      </c>
      <c r="AY338" s="24" t="str">
        <f t="shared" si="2272"/>
        <v>-</v>
      </c>
      <c r="AZ338" s="24" t="str">
        <f t="shared" si="2272"/>
        <v>-</v>
      </c>
      <c r="BA338" s="24" t="str">
        <f t="shared" si="2272"/>
        <v>-</v>
      </c>
      <c r="BB338" s="25" t="str">
        <f t="shared" si="2272"/>
        <v>-</v>
      </c>
      <c r="BC338" s="24" t="str">
        <f t="shared" si="2272"/>
        <v>-</v>
      </c>
      <c r="BD338" s="24" t="str">
        <f t="shared" si="2272"/>
        <v>-</v>
      </c>
      <c r="BE338" s="26" t="str">
        <f t="shared" si="2272"/>
        <v>-</v>
      </c>
      <c r="BH338" s="67" t="s">
        <v>112</v>
      </c>
    </row>
    <row r="339" spans="5:60" hidden="1" outlineLevel="1" x14ac:dyDescent="0.45">
      <c r="G339" s="1" t="s">
        <v>153</v>
      </c>
      <c r="L339" s="148" t="str">
        <f>Format!$E$10</f>
        <v>百万円</v>
      </c>
      <c r="X339" s="61"/>
      <c r="Y339" s="62"/>
      <c r="Z339" s="62"/>
      <c r="AA339" s="62"/>
      <c r="AB339" s="62"/>
      <c r="AK339" s="26">
        <f>T339</f>
        <v>0</v>
      </c>
      <c r="AO339" s="26">
        <f>U339</f>
        <v>0</v>
      </c>
      <c r="AS339" s="26">
        <f t="shared" ref="AS339:AS344" si="2273">V339</f>
        <v>0</v>
      </c>
      <c r="AW339" s="26">
        <f t="shared" ref="AW339:AW344" si="2274">W339</f>
        <v>0</v>
      </c>
      <c r="BH339" s="67" t="s">
        <v>112</v>
      </c>
    </row>
    <row r="340" spans="5:60" hidden="1" outlineLevel="1" x14ac:dyDescent="0.45">
      <c r="G340" s="1" t="s">
        <v>152</v>
      </c>
      <c r="L340" s="148" t="str">
        <f>Format!$E$10</f>
        <v>百万円</v>
      </c>
      <c r="X340" s="61"/>
      <c r="Y340" s="62"/>
      <c r="Z340" s="62"/>
      <c r="AA340" s="62"/>
      <c r="AB340" s="62"/>
      <c r="AK340" s="26">
        <f>T340</f>
        <v>0</v>
      </c>
      <c r="AO340" s="26">
        <f>U340</f>
        <v>0</v>
      </c>
      <c r="AS340" s="26">
        <f t="shared" si="2273"/>
        <v>0</v>
      </c>
      <c r="AW340" s="26">
        <f t="shared" si="2274"/>
        <v>0</v>
      </c>
      <c r="BH340" s="67" t="s">
        <v>112</v>
      </c>
    </row>
    <row r="341" spans="5:60" hidden="1" outlineLevel="1" x14ac:dyDescent="0.45">
      <c r="G341" s="1" t="s">
        <v>48</v>
      </c>
      <c r="L341" s="148" t="str">
        <f>Format!$E$10</f>
        <v>百万円</v>
      </c>
      <c r="X341" s="61"/>
      <c r="Y341" s="62"/>
      <c r="Z341" s="62"/>
      <c r="AA341" s="62"/>
      <c r="AB341" s="62"/>
      <c r="AK341" s="26">
        <f t="shared" ref="AK341:AK342" si="2275">T341</f>
        <v>0</v>
      </c>
      <c r="AO341" s="26">
        <f t="shared" ref="AO341:AO342" si="2276">U341</f>
        <v>0</v>
      </c>
      <c r="AS341" s="26">
        <f t="shared" ref="AS341:AS342" si="2277">V341</f>
        <v>0</v>
      </c>
      <c r="AW341" s="26">
        <f t="shared" ref="AW341:AW342" si="2278">W341</f>
        <v>0</v>
      </c>
      <c r="BH341" s="67" t="s">
        <v>112</v>
      </c>
    </row>
    <row r="342" spans="5:60" hidden="1" outlineLevel="1" x14ac:dyDescent="0.45">
      <c r="G342" s="1" t="s">
        <v>61</v>
      </c>
      <c r="L342" s="148" t="str">
        <f>Format!$E$10</f>
        <v>百万円</v>
      </c>
      <c r="X342" s="61"/>
      <c r="Y342" s="62"/>
      <c r="Z342" s="62"/>
      <c r="AA342" s="62"/>
      <c r="AB342" s="62"/>
      <c r="AK342" s="26">
        <f t="shared" si="2275"/>
        <v>0</v>
      </c>
      <c r="AO342" s="26">
        <f t="shared" si="2276"/>
        <v>0</v>
      </c>
      <c r="AS342" s="26">
        <f t="shared" si="2277"/>
        <v>0</v>
      </c>
      <c r="AW342" s="26">
        <f t="shared" si="2278"/>
        <v>0</v>
      </c>
      <c r="BH342" s="67" t="s">
        <v>112</v>
      </c>
    </row>
    <row r="343" spans="5:60" hidden="1" outlineLevel="1" x14ac:dyDescent="0.45">
      <c r="G343" s="66" t="s">
        <v>529</v>
      </c>
      <c r="L343" s="148" t="str">
        <f>Format!$E$10</f>
        <v>百万円</v>
      </c>
      <c r="X343" s="61"/>
      <c r="Y343" s="62"/>
      <c r="Z343" s="62"/>
      <c r="AA343" s="62"/>
      <c r="AB343" s="62"/>
      <c r="BH343" s="67" t="s">
        <v>112</v>
      </c>
    </row>
    <row r="344" spans="5:60" hidden="1" outlineLevel="1" x14ac:dyDescent="0.45">
      <c r="G344" s="119" t="s">
        <v>477</v>
      </c>
      <c r="L344" s="148" t="str">
        <f>Format!$E$10</f>
        <v>百万円</v>
      </c>
      <c r="N344" s="24" t="str">
        <f t="shared" ref="N344:V344" si="2279">IF(AND(N337&gt;0,SUM(N339:N343)=0,N345="-"),N337,"-")</f>
        <v>-</v>
      </c>
      <c r="O344" s="24" t="str">
        <f t="shared" si="2279"/>
        <v>-</v>
      </c>
      <c r="P344" s="24" t="str">
        <f t="shared" si="2279"/>
        <v>-</v>
      </c>
      <c r="Q344" s="24" t="str">
        <f t="shared" si="2279"/>
        <v>-</v>
      </c>
      <c r="R344" s="24" t="str">
        <f t="shared" si="2279"/>
        <v>-</v>
      </c>
      <c r="S344" s="24" t="str">
        <f t="shared" si="2279"/>
        <v>-</v>
      </c>
      <c r="T344" s="24" t="str">
        <f t="shared" si="2279"/>
        <v>-</v>
      </c>
      <c r="U344" s="24" t="str">
        <f t="shared" si="2279"/>
        <v>-</v>
      </c>
      <c r="V344" s="24" t="str">
        <f t="shared" si="2279"/>
        <v>-</v>
      </c>
      <c r="W344" s="24" t="str">
        <f>IF(AND(W337&gt;0,SUM(W339:W343)=0,W345="-"),W337,"-")</f>
        <v>-</v>
      </c>
      <c r="X344" s="61"/>
      <c r="Y344" s="62"/>
      <c r="Z344" s="62"/>
      <c r="AA344" s="62"/>
      <c r="AB344" s="62"/>
      <c r="AK344" s="26" t="str">
        <f>T344</f>
        <v>-</v>
      </c>
      <c r="AO344" s="26" t="str">
        <f>U344</f>
        <v>-</v>
      </c>
      <c r="AS344" s="26" t="str">
        <f t="shared" si="2273"/>
        <v>-</v>
      </c>
      <c r="AW344" s="26" t="str">
        <f t="shared" si="2274"/>
        <v>-</v>
      </c>
      <c r="BH344" s="67" t="s">
        <v>112</v>
      </c>
    </row>
    <row r="345" spans="5:60" hidden="1" outlineLevel="1" x14ac:dyDescent="0.45">
      <c r="F345" s="1" t="s">
        <v>109</v>
      </c>
      <c r="L345" s="148" t="str">
        <f>Format!$E$10</f>
        <v>百万円</v>
      </c>
      <c r="N345" s="24" t="str">
        <f t="shared" ref="N345:V345" si="2280">IF(SUM(N346:N349)=0,"-",SUM(N346:N349))</f>
        <v>-</v>
      </c>
      <c r="O345" s="24" t="str">
        <f t="shared" si="2280"/>
        <v>-</v>
      </c>
      <c r="P345" s="24" t="str">
        <f t="shared" si="2280"/>
        <v>-</v>
      </c>
      <c r="Q345" s="24" t="str">
        <f t="shared" si="2280"/>
        <v>-</v>
      </c>
      <c r="R345" s="24" t="str">
        <f t="shared" si="2280"/>
        <v>-</v>
      </c>
      <c r="S345" s="24" t="str">
        <f t="shared" si="2280"/>
        <v>-</v>
      </c>
      <c r="T345" s="24" t="str">
        <f t="shared" si="2280"/>
        <v>-</v>
      </c>
      <c r="U345" s="24" t="str">
        <f t="shared" si="2280"/>
        <v>-</v>
      </c>
      <c r="V345" s="24" t="str">
        <f t="shared" si="2280"/>
        <v>-</v>
      </c>
      <c r="W345" s="24" t="str">
        <f>IF(SUM(W346:W349)=0,"-",SUM(W346:W349))</f>
        <v>-</v>
      </c>
      <c r="X345" s="61" t="str">
        <f>W345</f>
        <v>-</v>
      </c>
      <c r="Y345" s="62" t="str">
        <f t="shared" ref="Y345:AB345" si="2281">X345</f>
        <v>-</v>
      </c>
      <c r="Z345" s="62" t="str">
        <f t="shared" si="2281"/>
        <v>-</v>
      </c>
      <c r="AA345" s="62" t="str">
        <f t="shared" si="2281"/>
        <v>-</v>
      </c>
      <c r="AB345" s="62" t="str">
        <f t="shared" si="2281"/>
        <v>-</v>
      </c>
      <c r="AH345" s="25" t="str">
        <f t="shared" ref="AH345:AK345" si="2282">IF(SUM(AH346:AH349)=0,"-",SUM(AH346:AH349))</f>
        <v>-</v>
      </c>
      <c r="AI345" s="24" t="str">
        <f t="shared" si="2282"/>
        <v>-</v>
      </c>
      <c r="AJ345" s="24" t="str">
        <f t="shared" si="2282"/>
        <v>-</v>
      </c>
      <c r="AK345" s="26" t="str">
        <f t="shared" si="2282"/>
        <v>-</v>
      </c>
      <c r="AL345" s="25" t="str">
        <f t="shared" ref="AL345:AO345" si="2283">IF(SUM(AL346:AL349)=0,"-",SUM(AL346:AL349))</f>
        <v>-</v>
      </c>
      <c r="AM345" s="24" t="str">
        <f t="shared" si="2283"/>
        <v>-</v>
      </c>
      <c r="AN345" s="24" t="str">
        <f t="shared" si="2283"/>
        <v>-</v>
      </c>
      <c r="AO345" s="26" t="str">
        <f t="shared" si="2283"/>
        <v>-</v>
      </c>
      <c r="AP345" s="25" t="str">
        <f t="shared" ref="AP345" si="2284">IF(SUM(AP346:AP349)=0,"-",SUM(AP346:AP349))</f>
        <v>-</v>
      </c>
      <c r="AQ345" s="24" t="str">
        <f t="shared" ref="AQ345" si="2285">IF(SUM(AQ346:AQ349)=0,"-",SUM(AQ346:AQ349))</f>
        <v>-</v>
      </c>
      <c r="AR345" s="24" t="str">
        <f t="shared" ref="AR345" si="2286">IF(SUM(AR346:AR349)=0,"-",SUM(AR346:AR349))</f>
        <v>-</v>
      </c>
      <c r="AS345" s="26" t="str">
        <f t="shared" ref="AS345" si="2287">IF(SUM(AS346:AS349)=0,"-",SUM(AS346:AS349))</f>
        <v>-</v>
      </c>
      <c r="AT345" s="25" t="str">
        <f t="shared" ref="AT345" si="2288">IF(SUM(AT346:AT349)=0,"-",SUM(AT346:AT349))</f>
        <v>-</v>
      </c>
      <c r="AU345" s="24" t="str">
        <f t="shared" ref="AU345" si="2289">IF(SUM(AU346:AU349)=0,"-",SUM(AU346:AU349))</f>
        <v>-</v>
      </c>
      <c r="AV345" s="24" t="str">
        <f t="shared" ref="AV345" si="2290">IF(SUM(AV346:AV349)=0,"-",SUM(AV346:AV349))</f>
        <v>-</v>
      </c>
      <c r="AW345" s="26" t="str">
        <f t="shared" ref="AW345" si="2291">IF(SUM(AW346:AW349)=0,"-",SUM(AW346:AW349))</f>
        <v>-</v>
      </c>
      <c r="AX345" s="25" t="str">
        <f t="shared" ref="AX345" si="2292">IF(SUM(AX346:AX349)=0,"-",SUM(AX346:AX349))</f>
        <v>-</v>
      </c>
      <c r="AY345" s="24" t="str">
        <f t="shared" ref="AY345" si="2293">IF(SUM(AY346:AY349)=0,"-",SUM(AY346:AY349))</f>
        <v>-</v>
      </c>
      <c r="AZ345" s="24" t="str">
        <f t="shared" ref="AZ345" si="2294">IF(SUM(AZ346:AZ349)=0,"-",SUM(AZ346:AZ349))</f>
        <v>-</v>
      </c>
      <c r="BA345" s="24" t="str">
        <f t="shared" ref="BA345" si="2295">IF(SUM(BA346:BA349)=0,"-",SUM(BA346:BA349))</f>
        <v>-</v>
      </c>
      <c r="BB345" s="25" t="str">
        <f t="shared" ref="BB345" si="2296">IF(SUM(BB346:BB349)=0,"-",SUM(BB346:BB349))</f>
        <v>-</v>
      </c>
      <c r="BC345" s="24" t="str">
        <f t="shared" ref="BC345" si="2297">IF(SUM(BC346:BC349)=0,"-",SUM(BC346:BC349))</f>
        <v>-</v>
      </c>
      <c r="BD345" s="24" t="str">
        <f t="shared" ref="BD345" si="2298">IF(SUM(BD346:BD349)=0,"-",SUM(BD346:BD349))</f>
        <v>-</v>
      </c>
      <c r="BE345" s="26" t="str">
        <f t="shared" ref="BE345" si="2299">IF(SUM(BE346:BE349)=0,"-",SUM(BE346:BE349))</f>
        <v>-</v>
      </c>
      <c r="BH345" s="67" t="s">
        <v>112</v>
      </c>
    </row>
    <row r="346" spans="5:60" hidden="1" outlineLevel="1" x14ac:dyDescent="0.45">
      <c r="G346" s="1" t="s">
        <v>532</v>
      </c>
      <c r="L346" s="148" t="str">
        <f>Format!$E$10</f>
        <v>百万円</v>
      </c>
      <c r="X346" s="61"/>
      <c r="Y346" s="62"/>
      <c r="Z346" s="62"/>
      <c r="AA346" s="62"/>
      <c r="AB346" s="62"/>
      <c r="AK346" s="26">
        <f t="shared" ref="AK346:AK357" si="2300">T346</f>
        <v>0</v>
      </c>
      <c r="AO346" s="26">
        <f t="shared" ref="AO346:AO357" si="2301">U346</f>
        <v>0</v>
      </c>
      <c r="AS346" s="26">
        <f t="shared" ref="AS346:AS357" si="2302">V346</f>
        <v>0</v>
      </c>
      <c r="AW346" s="26">
        <f t="shared" ref="AW346:AW357" si="2303">W346</f>
        <v>0</v>
      </c>
      <c r="BH346" s="67" t="s">
        <v>112</v>
      </c>
    </row>
    <row r="347" spans="5:60" hidden="1" outlineLevel="1" x14ac:dyDescent="0.45">
      <c r="G347" s="1" t="s">
        <v>48</v>
      </c>
      <c r="L347" s="148" t="str">
        <f>Format!$E$10</f>
        <v>百万円</v>
      </c>
      <c r="X347" s="61"/>
      <c r="Y347" s="62"/>
      <c r="Z347" s="62"/>
      <c r="AA347" s="62"/>
      <c r="AB347" s="62"/>
      <c r="AK347" s="26">
        <f t="shared" ref="AK347:AK348" si="2304">T347</f>
        <v>0</v>
      </c>
      <c r="AO347" s="26">
        <f t="shared" ref="AO347:AO348" si="2305">U347</f>
        <v>0</v>
      </c>
      <c r="AS347" s="26">
        <f t="shared" ref="AS347:AS348" si="2306">V347</f>
        <v>0</v>
      </c>
      <c r="AW347" s="26">
        <f t="shared" ref="AW347:AW348" si="2307">W347</f>
        <v>0</v>
      </c>
      <c r="BH347" s="67" t="s">
        <v>112</v>
      </c>
    </row>
    <row r="348" spans="5:60" hidden="1" outlineLevel="1" x14ac:dyDescent="0.45">
      <c r="G348" s="1" t="s">
        <v>61</v>
      </c>
      <c r="L348" s="148" t="str">
        <f>Format!$E$10</f>
        <v>百万円</v>
      </c>
      <c r="X348" s="61"/>
      <c r="Y348" s="62"/>
      <c r="Z348" s="62"/>
      <c r="AA348" s="62"/>
      <c r="AB348" s="62"/>
      <c r="AK348" s="26">
        <f t="shared" si="2304"/>
        <v>0</v>
      </c>
      <c r="AO348" s="26">
        <f t="shared" si="2305"/>
        <v>0</v>
      </c>
      <c r="AS348" s="26">
        <f t="shared" si="2306"/>
        <v>0</v>
      </c>
      <c r="AW348" s="26">
        <f t="shared" si="2307"/>
        <v>0</v>
      </c>
      <c r="BH348" s="67" t="s">
        <v>112</v>
      </c>
    </row>
    <row r="349" spans="5:60" hidden="1" outlineLevel="1" x14ac:dyDescent="0.45">
      <c r="G349" s="66" t="s">
        <v>529</v>
      </c>
      <c r="L349" s="148" t="str">
        <f>Format!$E$10</f>
        <v>百万円</v>
      </c>
      <c r="X349" s="61"/>
      <c r="Y349" s="62"/>
      <c r="Z349" s="62"/>
      <c r="AA349" s="62"/>
      <c r="AB349" s="62"/>
      <c r="AK349" s="26">
        <f t="shared" si="2300"/>
        <v>0</v>
      </c>
      <c r="AO349" s="26">
        <f t="shared" si="2301"/>
        <v>0</v>
      </c>
      <c r="AS349" s="26">
        <f t="shared" si="2302"/>
        <v>0</v>
      </c>
      <c r="AW349" s="26">
        <f t="shared" si="2303"/>
        <v>0</v>
      </c>
      <c r="BH349" s="67" t="s">
        <v>112</v>
      </c>
    </row>
    <row r="350" spans="5:60" collapsed="1" x14ac:dyDescent="0.45">
      <c r="E350" s="1" t="s">
        <v>60</v>
      </c>
      <c r="L350" s="148" t="str">
        <f>Format!$E$10</f>
        <v>百万円</v>
      </c>
      <c r="X350" s="61">
        <f>W350</f>
        <v>0</v>
      </c>
      <c r="Y350" s="62">
        <f t="shared" ref="Y350:AB350" si="2308">X350</f>
        <v>0</v>
      </c>
      <c r="Z350" s="62">
        <f t="shared" si="2308"/>
        <v>0</v>
      </c>
      <c r="AA350" s="62">
        <f t="shared" si="2308"/>
        <v>0</v>
      </c>
      <c r="AB350" s="62">
        <f t="shared" si="2308"/>
        <v>0</v>
      </c>
      <c r="AK350" s="26">
        <f t="shared" si="2300"/>
        <v>0</v>
      </c>
      <c r="AO350" s="26">
        <f t="shared" si="2301"/>
        <v>0</v>
      </c>
      <c r="AS350" s="26">
        <f t="shared" si="2302"/>
        <v>0</v>
      </c>
      <c r="AW350" s="26">
        <f t="shared" si="2303"/>
        <v>0</v>
      </c>
      <c r="BH350" s="67" t="s">
        <v>112</v>
      </c>
    </row>
    <row r="351" spans="5:60" hidden="1" outlineLevel="1" x14ac:dyDescent="0.45">
      <c r="F351" s="1" t="s">
        <v>48</v>
      </c>
      <c r="L351" s="148" t="str">
        <f>Format!$E$10</f>
        <v>百万円</v>
      </c>
      <c r="X351" s="61"/>
      <c r="Y351" s="62"/>
      <c r="Z351" s="62"/>
      <c r="AA351" s="62"/>
      <c r="AB351" s="62"/>
      <c r="AK351" s="26">
        <f t="shared" si="2300"/>
        <v>0</v>
      </c>
      <c r="AO351" s="26">
        <f t="shared" si="2301"/>
        <v>0</v>
      </c>
      <c r="AS351" s="26">
        <f t="shared" si="2302"/>
        <v>0</v>
      </c>
      <c r="AW351" s="26">
        <f t="shared" si="2303"/>
        <v>0</v>
      </c>
      <c r="BH351" s="67" t="s">
        <v>112</v>
      </c>
    </row>
    <row r="352" spans="5:60" hidden="1" outlineLevel="1" x14ac:dyDescent="0.45">
      <c r="F352" s="1" t="s">
        <v>61</v>
      </c>
      <c r="L352" s="148" t="str">
        <f>Format!$E$10</f>
        <v>百万円</v>
      </c>
      <c r="X352" s="61"/>
      <c r="Y352" s="62"/>
      <c r="Z352" s="62"/>
      <c r="AA352" s="62"/>
      <c r="AB352" s="62"/>
      <c r="AK352" s="26">
        <f t="shared" si="2300"/>
        <v>0</v>
      </c>
      <c r="AO352" s="26">
        <f t="shared" si="2301"/>
        <v>0</v>
      </c>
      <c r="AS352" s="26">
        <f t="shared" si="2302"/>
        <v>0</v>
      </c>
      <c r="AW352" s="26">
        <f t="shared" si="2303"/>
        <v>0</v>
      </c>
      <c r="BH352" s="67" t="s">
        <v>112</v>
      </c>
    </row>
    <row r="353" spans="4:60" hidden="1" outlineLevel="1" x14ac:dyDescent="0.45">
      <c r="F353" s="1" t="s">
        <v>79</v>
      </c>
      <c r="L353" s="148" t="str">
        <f>Format!$E$10</f>
        <v>百万円</v>
      </c>
      <c r="X353" s="61"/>
      <c r="Y353" s="62"/>
      <c r="Z353" s="62"/>
      <c r="AA353" s="62"/>
      <c r="AB353" s="62"/>
      <c r="AK353" s="26">
        <f t="shared" ref="AK353" si="2309">T353</f>
        <v>0</v>
      </c>
      <c r="AO353" s="26">
        <f t="shared" ref="AO353" si="2310">U353</f>
        <v>0</v>
      </c>
      <c r="AS353" s="26">
        <f t="shared" ref="AS353" si="2311">V353</f>
        <v>0</v>
      </c>
      <c r="AW353" s="26">
        <f t="shared" ref="AW353" si="2312">W353</f>
        <v>0</v>
      </c>
      <c r="BH353" s="67" t="s">
        <v>112</v>
      </c>
    </row>
    <row r="354" spans="4:60" hidden="1" outlineLevel="1" x14ac:dyDescent="0.45">
      <c r="F354" s="66" t="s">
        <v>529</v>
      </c>
      <c r="L354" s="148" t="str">
        <f>Format!$E$10</f>
        <v>百万円</v>
      </c>
      <c r="X354" s="61"/>
      <c r="Y354" s="62"/>
      <c r="Z354" s="62"/>
      <c r="AA354" s="62"/>
      <c r="AB354" s="62"/>
      <c r="AK354" s="26">
        <f t="shared" si="2300"/>
        <v>0</v>
      </c>
      <c r="AO354" s="26">
        <f t="shared" si="2301"/>
        <v>0</v>
      </c>
      <c r="AS354" s="26">
        <f t="shared" si="2302"/>
        <v>0</v>
      </c>
      <c r="AW354" s="26">
        <f t="shared" si="2303"/>
        <v>0</v>
      </c>
      <c r="BH354" s="67" t="s">
        <v>112</v>
      </c>
    </row>
    <row r="355" spans="4:60" s="11" customFormat="1" collapsed="1" x14ac:dyDescent="0.45">
      <c r="D355" s="11" t="s">
        <v>297</v>
      </c>
      <c r="K355" s="134" t="s">
        <v>373</v>
      </c>
      <c r="L355" s="152" t="str">
        <f>Format!$E$10</f>
        <v>百万円</v>
      </c>
      <c r="M355" s="17"/>
      <c r="N355" s="53"/>
      <c r="O355" s="53"/>
      <c r="P355" s="53"/>
      <c r="Q355" s="53"/>
      <c r="R355" s="53"/>
      <c r="S355" s="53"/>
      <c r="T355" s="53"/>
      <c r="U355" s="53"/>
      <c r="V355" s="53"/>
      <c r="W355" s="53"/>
      <c r="X355" s="77">
        <f>IF(W355=0,0,MAX(IF(AND(W355&gt;0,V355&gt;0,V355&gt;W355),W355-(V355-W355),$W355-$W355/5),0))</f>
        <v>0</v>
      </c>
      <c r="Y355" s="78">
        <f t="shared" ref="Y355:AB355" si="2313">IF(X355=0,0,MAX(IF(AND(X355&gt;0,W355&gt;0,W355&gt;X355),X355-(W355-X355),$W355-$W355/5),0))</f>
        <v>0</v>
      </c>
      <c r="Z355" s="78">
        <f t="shared" si="2313"/>
        <v>0</v>
      </c>
      <c r="AA355" s="78">
        <f t="shared" si="2313"/>
        <v>0</v>
      </c>
      <c r="AB355" s="78">
        <f t="shared" si="2313"/>
        <v>0</v>
      </c>
      <c r="AC355" s="54"/>
      <c r="AD355" s="53"/>
      <c r="AE355" s="53"/>
      <c r="AF355" s="53"/>
      <c r="AG355" s="54"/>
      <c r="AH355" s="54"/>
      <c r="AI355" s="53"/>
      <c r="AJ355" s="53"/>
      <c r="AK355" s="55">
        <f t="shared" si="2300"/>
        <v>0</v>
      </c>
      <c r="AL355" s="54"/>
      <c r="AM355" s="53"/>
      <c r="AN355" s="53"/>
      <c r="AO355" s="55">
        <f t="shared" si="2301"/>
        <v>0</v>
      </c>
      <c r="AP355" s="54"/>
      <c r="AQ355" s="53"/>
      <c r="AR355" s="53"/>
      <c r="AS355" s="55">
        <f t="shared" si="2302"/>
        <v>0</v>
      </c>
      <c r="AT355" s="54"/>
      <c r="AU355" s="53"/>
      <c r="AV355" s="53"/>
      <c r="AW355" s="55">
        <f t="shared" si="2303"/>
        <v>0</v>
      </c>
      <c r="AX355" s="54"/>
      <c r="AY355" s="53"/>
      <c r="AZ355" s="53"/>
      <c r="BA355" s="53"/>
      <c r="BB355" s="54"/>
      <c r="BC355" s="53"/>
      <c r="BD355" s="53"/>
      <c r="BE355" s="55"/>
      <c r="BF355" s="56"/>
      <c r="BG355" s="56"/>
      <c r="BH355" s="70" t="s">
        <v>112</v>
      </c>
    </row>
    <row r="356" spans="4:60" s="5" customFormat="1" x14ac:dyDescent="0.45">
      <c r="D356" s="5" t="s">
        <v>62</v>
      </c>
      <c r="L356" s="150" t="str">
        <f>Format!$E$10</f>
        <v>百万円</v>
      </c>
      <c r="M356" s="16"/>
      <c r="N356" s="33"/>
      <c r="O356" s="33"/>
      <c r="P356" s="33"/>
      <c r="Q356" s="33"/>
      <c r="R356" s="33"/>
      <c r="S356" s="33"/>
      <c r="T356" s="33"/>
      <c r="U356" s="33"/>
      <c r="V356" s="33"/>
      <c r="W356" s="33"/>
      <c r="X356" s="75">
        <f>SUM(X357,X375)</f>
        <v>0</v>
      </c>
      <c r="Y356" s="76">
        <f t="shared" ref="Y356:AB356" si="2314">SUM(Y357,Y375)</f>
        <v>0</v>
      </c>
      <c r="Z356" s="76">
        <f t="shared" si="2314"/>
        <v>0</v>
      </c>
      <c r="AA356" s="76">
        <f t="shared" si="2314"/>
        <v>0</v>
      </c>
      <c r="AB356" s="76">
        <f t="shared" si="2314"/>
        <v>0</v>
      </c>
      <c r="AC356" s="34"/>
      <c r="AD356" s="33"/>
      <c r="AE356" s="33"/>
      <c r="AF356" s="33"/>
      <c r="AG356" s="34"/>
      <c r="AH356" s="34"/>
      <c r="AI356" s="33"/>
      <c r="AJ356" s="33"/>
      <c r="AK356" s="35">
        <f t="shared" si="2300"/>
        <v>0</v>
      </c>
      <c r="AL356" s="34"/>
      <c r="AM356" s="33"/>
      <c r="AN356" s="33"/>
      <c r="AO356" s="35">
        <f t="shared" si="2301"/>
        <v>0</v>
      </c>
      <c r="AP356" s="34"/>
      <c r="AQ356" s="33"/>
      <c r="AR356" s="33"/>
      <c r="AS356" s="35">
        <f t="shared" si="2302"/>
        <v>0</v>
      </c>
      <c r="AT356" s="34"/>
      <c r="AU356" s="33"/>
      <c r="AV356" s="33"/>
      <c r="AW356" s="35">
        <f t="shared" si="2303"/>
        <v>0</v>
      </c>
      <c r="AX356" s="34"/>
      <c r="AY356" s="33"/>
      <c r="AZ356" s="33"/>
      <c r="BA356" s="33"/>
      <c r="BB356" s="34"/>
      <c r="BC356" s="33"/>
      <c r="BD356" s="33"/>
      <c r="BE356" s="35"/>
      <c r="BF356" s="36"/>
      <c r="BG356" s="36"/>
      <c r="BH356" s="69" t="s">
        <v>112</v>
      </c>
    </row>
    <row r="357" spans="4:60" s="11" customFormat="1" x14ac:dyDescent="0.45">
      <c r="D357" s="11" t="s">
        <v>63</v>
      </c>
      <c r="L357" s="152" t="str">
        <f>Format!$E$10</f>
        <v>百万円</v>
      </c>
      <c r="M357" s="17"/>
      <c r="N357" s="53"/>
      <c r="O357" s="53"/>
      <c r="P357" s="53"/>
      <c r="Q357" s="53"/>
      <c r="R357" s="53"/>
      <c r="S357" s="53"/>
      <c r="T357" s="53"/>
      <c r="U357" s="53"/>
      <c r="V357" s="53"/>
      <c r="W357" s="53"/>
      <c r="X357" s="77">
        <f>SUM(X358,X363,X369,X370)</f>
        <v>0</v>
      </c>
      <c r="Y357" s="78">
        <f t="shared" ref="Y357:AB357" si="2315">SUM(Y358,Y363,Y369,Y370)</f>
        <v>0</v>
      </c>
      <c r="Z357" s="78">
        <f t="shared" si="2315"/>
        <v>0</v>
      </c>
      <c r="AA357" s="78">
        <f t="shared" si="2315"/>
        <v>0</v>
      </c>
      <c r="AB357" s="78">
        <f t="shared" si="2315"/>
        <v>0</v>
      </c>
      <c r="AC357" s="54"/>
      <c r="AD357" s="53"/>
      <c r="AE357" s="53"/>
      <c r="AF357" s="53"/>
      <c r="AG357" s="54"/>
      <c r="AH357" s="54"/>
      <c r="AI357" s="53"/>
      <c r="AJ357" s="53"/>
      <c r="AK357" s="55">
        <f t="shared" si="2300"/>
        <v>0</v>
      </c>
      <c r="AL357" s="54"/>
      <c r="AM357" s="53"/>
      <c r="AN357" s="53"/>
      <c r="AO357" s="55">
        <f t="shared" si="2301"/>
        <v>0</v>
      </c>
      <c r="AP357" s="54"/>
      <c r="AQ357" s="53"/>
      <c r="AR357" s="53"/>
      <c r="AS357" s="55">
        <f t="shared" si="2302"/>
        <v>0</v>
      </c>
      <c r="AT357" s="54"/>
      <c r="AU357" s="53"/>
      <c r="AV357" s="53"/>
      <c r="AW357" s="55">
        <f t="shared" si="2303"/>
        <v>0</v>
      </c>
      <c r="AX357" s="54"/>
      <c r="AY357" s="53"/>
      <c r="AZ357" s="53"/>
      <c r="BA357" s="53"/>
      <c r="BB357" s="54"/>
      <c r="BC357" s="53"/>
      <c r="BD357" s="53"/>
      <c r="BE357" s="55"/>
      <c r="BF357" s="56"/>
      <c r="BG357" s="56"/>
      <c r="BH357" s="70" t="s">
        <v>112</v>
      </c>
    </row>
    <row r="358" spans="4:60" x14ac:dyDescent="0.45">
      <c r="E358" s="1" t="s">
        <v>64</v>
      </c>
      <c r="L358" s="148" t="str">
        <f>Format!$E$10</f>
        <v>百万円</v>
      </c>
      <c r="N358" s="24" t="str">
        <f t="shared" ref="N358:V358" si="2316">IF(SUM(N359:N362)=0,"-",SUM(N359:N362))</f>
        <v>-</v>
      </c>
      <c r="O358" s="24" t="str">
        <f t="shared" si="2316"/>
        <v>-</v>
      </c>
      <c r="P358" s="24" t="str">
        <f t="shared" si="2316"/>
        <v>-</v>
      </c>
      <c r="Q358" s="24" t="str">
        <f t="shared" si="2316"/>
        <v>-</v>
      </c>
      <c r="R358" s="24" t="str">
        <f t="shared" si="2316"/>
        <v>-</v>
      </c>
      <c r="S358" s="24" t="str">
        <f t="shared" si="2316"/>
        <v>-</v>
      </c>
      <c r="T358" s="24" t="str">
        <f t="shared" si="2316"/>
        <v>-</v>
      </c>
      <c r="U358" s="24" t="str">
        <f t="shared" si="2316"/>
        <v>-</v>
      </c>
      <c r="V358" s="24" t="str">
        <f t="shared" si="2316"/>
        <v>-</v>
      </c>
      <c r="W358" s="24" t="str">
        <f>IF(SUM(W359:W362)=0,"-",SUM(W359:W362))</f>
        <v>-</v>
      </c>
      <c r="X358" s="61">
        <f>IFERROR($W358*X133/$W133,0)</f>
        <v>0</v>
      </c>
      <c r="Y358" s="62">
        <f>IFERROR($W358*Y133/$W133,0)</f>
        <v>0</v>
      </c>
      <c r="Z358" s="62">
        <f>IFERROR($W358*Z133/$W133,0)</f>
        <v>0</v>
      </c>
      <c r="AA358" s="62">
        <f>IFERROR($W358*AA133/$W133,0)</f>
        <v>0</v>
      </c>
      <c r="AB358" s="62">
        <f>IFERROR($W358*AB133/$W133,0)</f>
        <v>0</v>
      </c>
      <c r="AH358" s="25" t="str">
        <f t="shared" ref="AH358" si="2317">IF(SUM(AH359:AH362)=0,"-",SUM(AH359:AH362))</f>
        <v>-</v>
      </c>
      <c r="AI358" s="24" t="str">
        <f t="shared" ref="AI358:AK358" si="2318">IF(SUM(AI359:AI362)=0,"-",SUM(AI359:AI362))</f>
        <v>-</v>
      </c>
      <c r="AJ358" s="24" t="str">
        <f t="shared" si="2318"/>
        <v>-</v>
      </c>
      <c r="AK358" s="26" t="str">
        <f t="shared" si="2318"/>
        <v>-</v>
      </c>
      <c r="AL358" s="25" t="str">
        <f t="shared" ref="AL358" si="2319">IF(SUM(AL359:AL362)=0,"-",SUM(AL359:AL362))</f>
        <v>-</v>
      </c>
      <c r="AM358" s="24" t="str">
        <f t="shared" ref="AM358:AO358" si="2320">IF(SUM(AM359:AM362)=0,"-",SUM(AM359:AM362))</f>
        <v>-</v>
      </c>
      <c r="AN358" s="24" t="str">
        <f t="shared" si="2320"/>
        <v>-</v>
      </c>
      <c r="AO358" s="26" t="str">
        <f t="shared" si="2320"/>
        <v>-</v>
      </c>
      <c r="AP358" s="25" t="str">
        <f t="shared" ref="AP358" si="2321">IF(SUM(AP359:AP362)=0,"-",SUM(AP359:AP362))</f>
        <v>-</v>
      </c>
      <c r="AQ358" s="24" t="str">
        <f t="shared" ref="AQ358" si="2322">IF(SUM(AQ359:AQ362)=0,"-",SUM(AQ359:AQ362))</f>
        <v>-</v>
      </c>
      <c r="AR358" s="24" t="str">
        <f t="shared" ref="AR358" si="2323">IF(SUM(AR359:AR362)=0,"-",SUM(AR359:AR362))</f>
        <v>-</v>
      </c>
      <c r="AS358" s="26" t="str">
        <f t="shared" ref="AS358" si="2324">IF(SUM(AS359:AS362)=0,"-",SUM(AS359:AS362))</f>
        <v>-</v>
      </c>
      <c r="AT358" s="25" t="str">
        <f t="shared" ref="AT358" si="2325">IF(SUM(AT359:AT362)=0,"-",SUM(AT359:AT362))</f>
        <v>-</v>
      </c>
      <c r="AU358" s="24" t="str">
        <f t="shared" ref="AU358" si="2326">IF(SUM(AU359:AU362)=0,"-",SUM(AU359:AU362))</f>
        <v>-</v>
      </c>
      <c r="AV358" s="24" t="str">
        <f t="shared" ref="AV358" si="2327">IF(SUM(AV359:AV362)=0,"-",SUM(AV359:AV362))</f>
        <v>-</v>
      </c>
      <c r="AW358" s="26" t="str">
        <f t="shared" ref="AW358" si="2328">IF(SUM(AW359:AW362)=0,"-",SUM(AW359:AW362))</f>
        <v>-</v>
      </c>
      <c r="AX358" s="25" t="str">
        <f t="shared" ref="AX358" si="2329">IF(SUM(AX359:AX362)=0,"-",SUM(AX359:AX362))</f>
        <v>-</v>
      </c>
      <c r="AY358" s="24" t="str">
        <f t="shared" ref="AY358" si="2330">IF(SUM(AY359:AY362)=0,"-",SUM(AY359:AY362))</f>
        <v>-</v>
      </c>
      <c r="AZ358" s="24" t="str">
        <f t="shared" ref="AZ358" si="2331">IF(SUM(AZ359:AZ362)=0,"-",SUM(AZ359:AZ362))</f>
        <v>-</v>
      </c>
      <c r="BA358" s="24" t="str">
        <f t="shared" ref="BA358" si="2332">IF(SUM(BA359:BA362)=0,"-",SUM(BA359:BA362))</f>
        <v>-</v>
      </c>
      <c r="BB358" s="25" t="str">
        <f t="shared" ref="BB358" si="2333">IF(SUM(BB359:BB362)=0,"-",SUM(BB359:BB362))</f>
        <v>-</v>
      </c>
      <c r="BC358" s="24" t="str">
        <f t="shared" ref="BC358" si="2334">IF(SUM(BC359:BC362)=0,"-",SUM(BC359:BC362))</f>
        <v>-</v>
      </c>
      <c r="BD358" s="24" t="str">
        <f t="shared" ref="BD358" si="2335">IF(SUM(BD359:BD362)=0,"-",SUM(BD359:BD362))</f>
        <v>-</v>
      </c>
      <c r="BE358" s="26" t="str">
        <f t="shared" ref="BE358" si="2336">IF(SUM(BE359:BE362)=0,"-",SUM(BE359:BE362))</f>
        <v>-</v>
      </c>
      <c r="BH358" s="67" t="s">
        <v>112</v>
      </c>
    </row>
    <row r="359" spans="4:60" hidden="1" outlineLevel="1" x14ac:dyDescent="0.45">
      <c r="F359" s="1" t="s">
        <v>48</v>
      </c>
      <c r="L359" s="148" t="str">
        <f>Format!$E$10</f>
        <v>百万円</v>
      </c>
      <c r="X359" s="61"/>
      <c r="Y359" s="62"/>
      <c r="Z359" s="62"/>
      <c r="AA359" s="62"/>
      <c r="AB359" s="62"/>
      <c r="AK359" s="26">
        <f>T359</f>
        <v>0</v>
      </c>
      <c r="AO359" s="26">
        <f>U359</f>
        <v>0</v>
      </c>
      <c r="AS359" s="26">
        <f t="shared" ref="AS359:AS362" si="2337">V359</f>
        <v>0</v>
      </c>
      <c r="AW359" s="26">
        <f t="shared" ref="AW359:AW362" si="2338">W359</f>
        <v>0</v>
      </c>
      <c r="BH359" s="67" t="s">
        <v>112</v>
      </c>
    </row>
    <row r="360" spans="4:60" hidden="1" outlineLevel="1" x14ac:dyDescent="0.45">
      <c r="F360" s="1" t="s">
        <v>61</v>
      </c>
      <c r="L360" s="148" t="str">
        <f>Format!$E$10</f>
        <v>百万円</v>
      </c>
      <c r="X360" s="61"/>
      <c r="Y360" s="62"/>
      <c r="Z360" s="62"/>
      <c r="AA360" s="62"/>
      <c r="AB360" s="62"/>
      <c r="AK360" s="26">
        <f t="shared" ref="AK360:AK361" si="2339">T360</f>
        <v>0</v>
      </c>
      <c r="AO360" s="26">
        <f t="shared" ref="AO360:AO361" si="2340">U360</f>
        <v>0</v>
      </c>
      <c r="AS360" s="26">
        <f t="shared" ref="AS360:AS361" si="2341">V360</f>
        <v>0</v>
      </c>
      <c r="AW360" s="26">
        <f t="shared" ref="AW360:AW361" si="2342">W360</f>
        <v>0</v>
      </c>
      <c r="BH360" s="67" t="s">
        <v>112</v>
      </c>
    </row>
    <row r="361" spans="4:60" hidden="1" outlineLevel="1" x14ac:dyDescent="0.45">
      <c r="F361" s="1" t="s">
        <v>79</v>
      </c>
      <c r="L361" s="148" t="str">
        <f>Format!$E$10</f>
        <v>百万円</v>
      </c>
      <c r="X361" s="61"/>
      <c r="Y361" s="62"/>
      <c r="Z361" s="62"/>
      <c r="AA361" s="62"/>
      <c r="AB361" s="62"/>
      <c r="AK361" s="26">
        <f t="shared" si="2339"/>
        <v>0</v>
      </c>
      <c r="AO361" s="26">
        <f t="shared" si="2340"/>
        <v>0</v>
      </c>
      <c r="AS361" s="26">
        <f t="shared" si="2341"/>
        <v>0</v>
      </c>
      <c r="AW361" s="26">
        <f t="shared" si="2342"/>
        <v>0</v>
      </c>
      <c r="BH361" s="67" t="s">
        <v>112</v>
      </c>
    </row>
    <row r="362" spans="4:60" hidden="1" outlineLevel="1" x14ac:dyDescent="0.45">
      <c r="F362" s="66" t="s">
        <v>529</v>
      </c>
      <c r="L362" s="148" t="str">
        <f>Format!$E$10</f>
        <v>百万円</v>
      </c>
      <c r="X362" s="61"/>
      <c r="Y362" s="62"/>
      <c r="Z362" s="62"/>
      <c r="AA362" s="62"/>
      <c r="AB362" s="62"/>
      <c r="AK362" s="26">
        <f>T362</f>
        <v>0</v>
      </c>
      <c r="AO362" s="26">
        <f>U362</f>
        <v>0</v>
      </c>
      <c r="AS362" s="26">
        <f t="shared" si="2337"/>
        <v>0</v>
      </c>
      <c r="AW362" s="26">
        <f t="shared" si="2338"/>
        <v>0</v>
      </c>
      <c r="BH362" s="67" t="s">
        <v>112</v>
      </c>
    </row>
    <row r="363" spans="4:60" collapsed="1" x14ac:dyDescent="0.45">
      <c r="E363" s="1" t="s">
        <v>65</v>
      </c>
      <c r="K363" s="133" t="s">
        <v>372</v>
      </c>
      <c r="L363" s="148" t="str">
        <f>Format!$E$10</f>
        <v>百万円</v>
      </c>
      <c r="N363" s="24">
        <f t="shared" ref="N363:V363" si="2343">IF(SUM(N364:N368)=0,0,SUM(N364:N368))</f>
        <v>0</v>
      </c>
      <c r="O363" s="24">
        <f t="shared" si="2343"/>
        <v>0</v>
      </c>
      <c r="P363" s="24">
        <f t="shared" si="2343"/>
        <v>0</v>
      </c>
      <c r="Q363" s="24">
        <f t="shared" si="2343"/>
        <v>0</v>
      </c>
      <c r="R363" s="24">
        <f t="shared" si="2343"/>
        <v>0</v>
      </c>
      <c r="S363" s="24">
        <f t="shared" si="2343"/>
        <v>0</v>
      </c>
      <c r="T363" s="24">
        <f t="shared" si="2343"/>
        <v>0</v>
      </c>
      <c r="U363" s="24">
        <f t="shared" si="2343"/>
        <v>0</v>
      </c>
      <c r="V363" s="24">
        <f t="shared" si="2343"/>
        <v>0</v>
      </c>
      <c r="W363" s="24">
        <f>IF(SUM(W364:W368)=0,0,SUM(W364:W368))</f>
        <v>0</v>
      </c>
      <c r="X363" s="61">
        <f>W363</f>
        <v>0</v>
      </c>
      <c r="Y363" s="62">
        <f t="shared" ref="Y363:AB363" si="2344">X363</f>
        <v>0</v>
      </c>
      <c r="Z363" s="62">
        <f t="shared" si="2344"/>
        <v>0</v>
      </c>
      <c r="AA363" s="62">
        <f t="shared" si="2344"/>
        <v>0</v>
      </c>
      <c r="AB363" s="62">
        <f t="shared" si="2344"/>
        <v>0</v>
      </c>
      <c r="AH363" s="25">
        <f t="shared" ref="AH363:AK363" si="2345">IF(SUM(AH364:AH368)=0,0,SUM(AH364:AH368))</f>
        <v>0</v>
      </c>
      <c r="AI363" s="24">
        <f t="shared" si="2345"/>
        <v>0</v>
      </c>
      <c r="AJ363" s="24">
        <f t="shared" si="2345"/>
        <v>0</v>
      </c>
      <c r="AK363" s="26">
        <f t="shared" si="2345"/>
        <v>0</v>
      </c>
      <c r="AL363" s="25">
        <f t="shared" ref="AL363:AO363" si="2346">IF(SUM(AL364:AL368)=0,0,SUM(AL364:AL368))</f>
        <v>0</v>
      </c>
      <c r="AM363" s="24">
        <f t="shared" si="2346"/>
        <v>0</v>
      </c>
      <c r="AN363" s="24">
        <f t="shared" si="2346"/>
        <v>0</v>
      </c>
      <c r="AO363" s="26">
        <f t="shared" si="2346"/>
        <v>0</v>
      </c>
      <c r="AP363" s="25">
        <f t="shared" ref="AP363:BE363" si="2347">IF(SUM(AP364:AP368)=0,0,SUM(AP364:AP368))</f>
        <v>0</v>
      </c>
      <c r="AQ363" s="24">
        <f t="shared" si="2347"/>
        <v>0</v>
      </c>
      <c r="AR363" s="24">
        <f t="shared" si="2347"/>
        <v>0</v>
      </c>
      <c r="AS363" s="26">
        <f t="shared" si="2347"/>
        <v>0</v>
      </c>
      <c r="AT363" s="25">
        <f t="shared" si="2347"/>
        <v>0</v>
      </c>
      <c r="AU363" s="24">
        <f t="shared" si="2347"/>
        <v>0</v>
      </c>
      <c r="AV363" s="24">
        <f t="shared" si="2347"/>
        <v>0</v>
      </c>
      <c r="AW363" s="26">
        <f t="shared" si="2347"/>
        <v>0</v>
      </c>
      <c r="AX363" s="25">
        <f t="shared" si="2347"/>
        <v>0</v>
      </c>
      <c r="AY363" s="24">
        <f t="shared" si="2347"/>
        <v>0</v>
      </c>
      <c r="AZ363" s="24">
        <f t="shared" si="2347"/>
        <v>0</v>
      </c>
      <c r="BA363" s="24">
        <f t="shared" si="2347"/>
        <v>0</v>
      </c>
      <c r="BB363" s="25">
        <f t="shared" si="2347"/>
        <v>0</v>
      </c>
      <c r="BC363" s="24">
        <f t="shared" si="2347"/>
        <v>0</v>
      </c>
      <c r="BD363" s="24">
        <f t="shared" si="2347"/>
        <v>0</v>
      </c>
      <c r="BE363" s="26">
        <f t="shared" si="2347"/>
        <v>0</v>
      </c>
      <c r="BH363" s="67" t="s">
        <v>112</v>
      </c>
    </row>
    <row r="364" spans="4:60" hidden="1" outlineLevel="1" x14ac:dyDescent="0.45">
      <c r="F364" s="1" t="s">
        <v>48</v>
      </c>
      <c r="L364" s="148" t="str">
        <f>Format!$E$10</f>
        <v>百万円</v>
      </c>
      <c r="X364" s="61"/>
      <c r="Y364" s="62"/>
      <c r="Z364" s="62"/>
      <c r="AA364" s="62"/>
      <c r="AB364" s="62"/>
      <c r="AK364" s="26">
        <f>T364</f>
        <v>0</v>
      </c>
      <c r="AO364" s="26">
        <f>U364</f>
        <v>0</v>
      </c>
      <c r="AS364" s="26">
        <f t="shared" ref="AS364:AS369" si="2348">V364</f>
        <v>0</v>
      </c>
      <c r="AW364" s="26">
        <f t="shared" ref="AW364:AW369" si="2349">W364</f>
        <v>0</v>
      </c>
      <c r="BH364" s="67" t="s">
        <v>112</v>
      </c>
    </row>
    <row r="365" spans="4:60" hidden="1" outlineLevel="1" x14ac:dyDescent="0.45">
      <c r="F365" s="1" t="s">
        <v>61</v>
      </c>
      <c r="L365" s="148" t="str">
        <f>Format!$E$10</f>
        <v>百万円</v>
      </c>
      <c r="X365" s="61"/>
      <c r="Y365" s="62"/>
      <c r="Z365" s="62"/>
      <c r="AA365" s="62"/>
      <c r="AB365" s="62"/>
      <c r="AK365" s="26">
        <f>T365</f>
        <v>0</v>
      </c>
      <c r="AO365" s="26">
        <f>U365</f>
        <v>0</v>
      </c>
      <c r="AS365" s="26">
        <f t="shared" si="2348"/>
        <v>0</v>
      </c>
      <c r="AW365" s="26">
        <f t="shared" si="2349"/>
        <v>0</v>
      </c>
      <c r="BH365" s="67" t="s">
        <v>112</v>
      </c>
    </row>
    <row r="366" spans="4:60" hidden="1" outlineLevel="1" x14ac:dyDescent="0.45">
      <c r="F366" s="1" t="s">
        <v>79</v>
      </c>
      <c r="L366" s="148" t="str">
        <f>Format!$E$10</f>
        <v>百万円</v>
      </c>
      <c r="X366" s="61"/>
      <c r="Y366" s="62"/>
      <c r="Z366" s="62"/>
      <c r="AA366" s="62"/>
      <c r="AB366" s="62"/>
      <c r="AK366" s="26">
        <f t="shared" ref="AK366:AK367" si="2350">T366</f>
        <v>0</v>
      </c>
      <c r="AO366" s="26">
        <f t="shared" ref="AO366:AO367" si="2351">U366</f>
        <v>0</v>
      </c>
      <c r="AS366" s="26">
        <f t="shared" ref="AS366:AS367" si="2352">V366</f>
        <v>0</v>
      </c>
      <c r="AW366" s="26">
        <f t="shared" ref="AW366:AW367" si="2353">W366</f>
        <v>0</v>
      </c>
      <c r="BH366" s="67" t="s">
        <v>112</v>
      </c>
    </row>
    <row r="367" spans="4:60" hidden="1" outlineLevel="1" x14ac:dyDescent="0.45">
      <c r="F367" s="1" t="s">
        <v>530</v>
      </c>
      <c r="L367" s="148" t="str">
        <f>Format!$E$10</f>
        <v>百万円</v>
      </c>
      <c r="X367" s="61"/>
      <c r="Y367" s="62"/>
      <c r="Z367" s="62"/>
      <c r="AA367" s="62"/>
      <c r="AB367" s="62"/>
      <c r="AK367" s="26">
        <f t="shared" si="2350"/>
        <v>0</v>
      </c>
      <c r="AO367" s="26">
        <f t="shared" si="2351"/>
        <v>0</v>
      </c>
      <c r="AS367" s="26">
        <f t="shared" si="2352"/>
        <v>0</v>
      </c>
      <c r="AW367" s="26">
        <f t="shared" si="2353"/>
        <v>0</v>
      </c>
      <c r="BH367" s="67" t="s">
        <v>112</v>
      </c>
    </row>
    <row r="368" spans="4:60" hidden="1" outlineLevel="1" x14ac:dyDescent="0.45">
      <c r="F368" s="66" t="s">
        <v>529</v>
      </c>
      <c r="L368" s="148" t="str">
        <f>Format!$E$10</f>
        <v>百万円</v>
      </c>
      <c r="X368" s="61"/>
      <c r="Y368" s="62"/>
      <c r="Z368" s="62"/>
      <c r="AA368" s="62"/>
      <c r="AB368" s="62"/>
      <c r="AK368" s="26">
        <f>T368</f>
        <v>0</v>
      </c>
      <c r="AO368" s="26">
        <f>U368</f>
        <v>0</v>
      </c>
      <c r="AS368" s="26">
        <f t="shared" si="2348"/>
        <v>0</v>
      </c>
      <c r="AW368" s="26">
        <f t="shared" si="2349"/>
        <v>0</v>
      </c>
      <c r="BH368" s="67" t="s">
        <v>112</v>
      </c>
    </row>
    <row r="369" spans="4:60" collapsed="1" x14ac:dyDescent="0.45">
      <c r="E369" s="1" t="s">
        <v>146</v>
      </c>
      <c r="L369" s="148" t="str">
        <f>Format!$E$10</f>
        <v>百万円</v>
      </c>
      <c r="X369" s="61">
        <f>X162</f>
        <v>0</v>
      </c>
      <c r="Y369" s="62">
        <f>Y162</f>
        <v>0</v>
      </c>
      <c r="Z369" s="62">
        <f>Z162</f>
        <v>0</v>
      </c>
      <c r="AA369" s="62">
        <f>AA162</f>
        <v>0</v>
      </c>
      <c r="AB369" s="62">
        <f>AB162</f>
        <v>0</v>
      </c>
      <c r="AK369" s="26">
        <f>T369</f>
        <v>0</v>
      </c>
      <c r="AO369" s="26">
        <f>U369</f>
        <v>0</v>
      </c>
      <c r="AS369" s="26">
        <f t="shared" si="2348"/>
        <v>0</v>
      </c>
      <c r="AW369" s="26">
        <f t="shared" si="2349"/>
        <v>0</v>
      </c>
      <c r="BH369" s="67" t="s">
        <v>112</v>
      </c>
    </row>
    <row r="370" spans="4:60" x14ac:dyDescent="0.45">
      <c r="E370" s="1" t="s">
        <v>37</v>
      </c>
      <c r="L370" s="148" t="str">
        <f>Format!$E$10</f>
        <v>百万円</v>
      </c>
      <c r="N370" s="24" t="str">
        <f t="shared" ref="N370:V370" si="2354">IFERROR(IF((N357-SUM(N358,N363,N369))=0,"-",(N357-SUM(N358,N363,N369))),"-")</f>
        <v>-</v>
      </c>
      <c r="O370" s="24" t="str">
        <f t="shared" si="2354"/>
        <v>-</v>
      </c>
      <c r="P370" s="24" t="str">
        <f t="shared" si="2354"/>
        <v>-</v>
      </c>
      <c r="Q370" s="24" t="str">
        <f t="shared" si="2354"/>
        <v>-</v>
      </c>
      <c r="R370" s="24" t="str">
        <f t="shared" si="2354"/>
        <v>-</v>
      </c>
      <c r="S370" s="24" t="str">
        <f t="shared" si="2354"/>
        <v>-</v>
      </c>
      <c r="T370" s="24" t="str">
        <f t="shared" si="2354"/>
        <v>-</v>
      </c>
      <c r="U370" s="24" t="str">
        <f t="shared" si="2354"/>
        <v>-</v>
      </c>
      <c r="V370" s="24" t="str">
        <f t="shared" si="2354"/>
        <v>-</v>
      </c>
      <c r="W370" s="24" t="str">
        <f>IFERROR(IF((W357-SUM(W358,W363,W369))=0,"-",(W357-SUM(W358,W363,W369))),"-")</f>
        <v>-</v>
      </c>
      <c r="X370" s="61" t="str">
        <f>W370</f>
        <v>-</v>
      </c>
      <c r="Y370" s="62" t="str">
        <f t="shared" ref="Y370:AB370" si="2355">X370</f>
        <v>-</v>
      </c>
      <c r="Z370" s="62" t="str">
        <f t="shared" si="2355"/>
        <v>-</v>
      </c>
      <c r="AA370" s="62" t="str">
        <f t="shared" si="2355"/>
        <v>-</v>
      </c>
      <c r="AB370" s="62" t="str">
        <f t="shared" si="2355"/>
        <v>-</v>
      </c>
      <c r="AH370" s="25" t="str">
        <f t="shared" ref="AH370:BE370" si="2356">IFERROR(IF((AH357-SUM(AH358,AH363,AH369))=0,"-",(AH357-SUM(AH358,AH363,AH369))),"-")</f>
        <v>-</v>
      </c>
      <c r="AI370" s="24" t="str">
        <f t="shared" si="2356"/>
        <v>-</v>
      </c>
      <c r="AJ370" s="24" t="str">
        <f t="shared" si="2356"/>
        <v>-</v>
      </c>
      <c r="AK370" s="26" t="str">
        <f t="shared" si="2356"/>
        <v>-</v>
      </c>
      <c r="AL370" s="25" t="str">
        <f t="shared" si="2356"/>
        <v>-</v>
      </c>
      <c r="AM370" s="24" t="str">
        <f t="shared" si="2356"/>
        <v>-</v>
      </c>
      <c r="AN370" s="24" t="str">
        <f t="shared" si="2356"/>
        <v>-</v>
      </c>
      <c r="AO370" s="26" t="str">
        <f t="shared" si="2356"/>
        <v>-</v>
      </c>
      <c r="AP370" s="25" t="str">
        <f t="shared" si="2356"/>
        <v>-</v>
      </c>
      <c r="AQ370" s="24" t="str">
        <f t="shared" si="2356"/>
        <v>-</v>
      </c>
      <c r="AR370" s="24" t="str">
        <f t="shared" si="2356"/>
        <v>-</v>
      </c>
      <c r="AS370" s="26" t="str">
        <f t="shared" si="2356"/>
        <v>-</v>
      </c>
      <c r="AT370" s="25" t="str">
        <f t="shared" si="2356"/>
        <v>-</v>
      </c>
      <c r="AU370" s="24" t="str">
        <f t="shared" si="2356"/>
        <v>-</v>
      </c>
      <c r="AV370" s="24" t="str">
        <f t="shared" si="2356"/>
        <v>-</v>
      </c>
      <c r="AW370" s="26" t="str">
        <f t="shared" si="2356"/>
        <v>-</v>
      </c>
      <c r="AX370" s="25" t="str">
        <f t="shared" si="2356"/>
        <v>-</v>
      </c>
      <c r="AY370" s="24" t="str">
        <f t="shared" si="2356"/>
        <v>-</v>
      </c>
      <c r="AZ370" s="24" t="str">
        <f t="shared" si="2356"/>
        <v>-</v>
      </c>
      <c r="BA370" s="24" t="str">
        <f t="shared" si="2356"/>
        <v>-</v>
      </c>
      <c r="BB370" s="25" t="str">
        <f t="shared" si="2356"/>
        <v>-</v>
      </c>
      <c r="BC370" s="24" t="str">
        <f t="shared" si="2356"/>
        <v>-</v>
      </c>
      <c r="BD370" s="24" t="str">
        <f t="shared" si="2356"/>
        <v>-</v>
      </c>
      <c r="BE370" s="26" t="str">
        <f t="shared" si="2356"/>
        <v>-</v>
      </c>
      <c r="BH370" s="67" t="s">
        <v>112</v>
      </c>
    </row>
    <row r="371" spans="4:60" hidden="1" outlineLevel="1" x14ac:dyDescent="0.45">
      <c r="F371" s="1" t="s">
        <v>48</v>
      </c>
      <c r="L371" s="148" t="str">
        <f>Format!$E$10</f>
        <v>百万円</v>
      </c>
      <c r="X371" s="61"/>
      <c r="Y371" s="62"/>
      <c r="Z371" s="62"/>
      <c r="AA371" s="62"/>
      <c r="AB371" s="62"/>
      <c r="AK371" s="26">
        <f>T371</f>
        <v>0</v>
      </c>
      <c r="AO371" s="26">
        <f>U371</f>
        <v>0</v>
      </c>
      <c r="AS371" s="26">
        <f t="shared" ref="AS371:AS375" si="2357">V371</f>
        <v>0</v>
      </c>
      <c r="AW371" s="26">
        <f t="shared" ref="AW371:AW375" si="2358">W371</f>
        <v>0</v>
      </c>
      <c r="BH371" s="67" t="s">
        <v>112</v>
      </c>
    </row>
    <row r="372" spans="4:60" hidden="1" outlineLevel="1" x14ac:dyDescent="0.45">
      <c r="F372" s="1" t="s">
        <v>61</v>
      </c>
      <c r="L372" s="148" t="str">
        <f>Format!$E$10</f>
        <v>百万円</v>
      </c>
      <c r="X372" s="61"/>
      <c r="Y372" s="62"/>
      <c r="Z372" s="62"/>
      <c r="AA372" s="62"/>
      <c r="AB372" s="62"/>
      <c r="AK372" s="26">
        <f t="shared" ref="AK372:AK373" si="2359">T372</f>
        <v>0</v>
      </c>
      <c r="AO372" s="26">
        <f t="shared" ref="AO372:AO373" si="2360">U372</f>
        <v>0</v>
      </c>
      <c r="AS372" s="26">
        <f t="shared" ref="AS372:AS373" si="2361">V372</f>
        <v>0</v>
      </c>
      <c r="AW372" s="26">
        <f t="shared" ref="AW372:AW373" si="2362">W372</f>
        <v>0</v>
      </c>
      <c r="BH372" s="67" t="s">
        <v>112</v>
      </c>
    </row>
    <row r="373" spans="4:60" hidden="1" outlineLevel="1" x14ac:dyDescent="0.45">
      <c r="F373" s="1" t="s">
        <v>79</v>
      </c>
      <c r="L373" s="148" t="str">
        <f>Format!$E$10</f>
        <v>百万円</v>
      </c>
      <c r="X373" s="61"/>
      <c r="Y373" s="62"/>
      <c r="Z373" s="62"/>
      <c r="AA373" s="62"/>
      <c r="AB373" s="62"/>
      <c r="AK373" s="26">
        <f t="shared" si="2359"/>
        <v>0</v>
      </c>
      <c r="AO373" s="26">
        <f t="shared" si="2360"/>
        <v>0</v>
      </c>
      <c r="AS373" s="26">
        <f t="shared" si="2361"/>
        <v>0</v>
      </c>
      <c r="AW373" s="26">
        <f t="shared" si="2362"/>
        <v>0</v>
      </c>
      <c r="BH373" s="67" t="s">
        <v>112</v>
      </c>
    </row>
    <row r="374" spans="4:60" hidden="1" outlineLevel="1" x14ac:dyDescent="0.45">
      <c r="F374" s="66" t="s">
        <v>529</v>
      </c>
      <c r="L374" s="148" t="str">
        <f>Format!$E$10</f>
        <v>百万円</v>
      </c>
      <c r="X374" s="61"/>
      <c r="Y374" s="62"/>
      <c r="Z374" s="62"/>
      <c r="AA374" s="62"/>
      <c r="AB374" s="62"/>
      <c r="AK374" s="26">
        <f>T374</f>
        <v>0</v>
      </c>
      <c r="AO374" s="26">
        <f>U374</f>
        <v>0</v>
      </c>
      <c r="AS374" s="26">
        <f t="shared" si="2357"/>
        <v>0</v>
      </c>
      <c r="AW374" s="26">
        <f t="shared" si="2358"/>
        <v>0</v>
      </c>
      <c r="BH374" s="67" t="s">
        <v>112</v>
      </c>
    </row>
    <row r="375" spans="4:60" s="11" customFormat="1" collapsed="1" x14ac:dyDescent="0.45">
      <c r="D375" s="11" t="s">
        <v>66</v>
      </c>
      <c r="L375" s="152" t="str">
        <f>Format!$E$10</f>
        <v>百万円</v>
      </c>
      <c r="M375" s="17"/>
      <c r="N375" s="53"/>
      <c r="O375" s="53"/>
      <c r="P375" s="53"/>
      <c r="Q375" s="53"/>
      <c r="R375" s="53"/>
      <c r="S375" s="53"/>
      <c r="T375" s="53"/>
      <c r="U375" s="53"/>
      <c r="V375" s="53"/>
      <c r="W375" s="53"/>
      <c r="X375" s="77">
        <f>SUM(X376,X382)</f>
        <v>0</v>
      </c>
      <c r="Y375" s="78">
        <f t="shared" ref="Y375:AB375" si="2363">SUM(Y376,Y382)</f>
        <v>0</v>
      </c>
      <c r="Z375" s="78">
        <f t="shared" si="2363"/>
        <v>0</v>
      </c>
      <c r="AA375" s="78">
        <f t="shared" si="2363"/>
        <v>0</v>
      </c>
      <c r="AB375" s="78">
        <f t="shared" si="2363"/>
        <v>0</v>
      </c>
      <c r="AC375" s="54"/>
      <c r="AD375" s="53"/>
      <c r="AE375" s="53"/>
      <c r="AF375" s="53"/>
      <c r="AG375" s="54"/>
      <c r="AH375" s="54"/>
      <c r="AI375" s="53"/>
      <c r="AJ375" s="53"/>
      <c r="AK375" s="55">
        <f>T375</f>
        <v>0</v>
      </c>
      <c r="AL375" s="54"/>
      <c r="AM375" s="53"/>
      <c r="AN375" s="53"/>
      <c r="AO375" s="55">
        <f>U375</f>
        <v>0</v>
      </c>
      <c r="AP375" s="54"/>
      <c r="AQ375" s="53"/>
      <c r="AR375" s="53"/>
      <c r="AS375" s="55">
        <f t="shared" si="2357"/>
        <v>0</v>
      </c>
      <c r="AT375" s="54"/>
      <c r="AU375" s="53"/>
      <c r="AV375" s="53"/>
      <c r="AW375" s="55">
        <f t="shared" si="2358"/>
        <v>0</v>
      </c>
      <c r="AX375" s="54"/>
      <c r="AY375" s="53"/>
      <c r="AZ375" s="53"/>
      <c r="BA375" s="53"/>
      <c r="BB375" s="54"/>
      <c r="BC375" s="53"/>
      <c r="BD375" s="53"/>
      <c r="BE375" s="55"/>
      <c r="BF375" s="56"/>
      <c r="BG375" s="56"/>
      <c r="BH375" s="70" t="s">
        <v>112</v>
      </c>
    </row>
    <row r="376" spans="4:60" x14ac:dyDescent="0.45">
      <c r="E376" s="1" t="s">
        <v>67</v>
      </c>
      <c r="L376" s="148" t="str">
        <f>Format!$E$10</f>
        <v>百万円</v>
      </c>
      <c r="N376" s="24">
        <f t="shared" ref="N376:V376" si="2364">IF(SUM(N377:N381)=0,0,SUM(N377:N381))</f>
        <v>0</v>
      </c>
      <c r="O376" s="24">
        <f t="shared" si="2364"/>
        <v>0</v>
      </c>
      <c r="P376" s="24">
        <f t="shared" si="2364"/>
        <v>0</v>
      </c>
      <c r="Q376" s="24">
        <f t="shared" si="2364"/>
        <v>0</v>
      </c>
      <c r="R376" s="24">
        <f t="shared" si="2364"/>
        <v>0</v>
      </c>
      <c r="S376" s="24">
        <f t="shared" si="2364"/>
        <v>0</v>
      </c>
      <c r="T376" s="24">
        <f t="shared" si="2364"/>
        <v>0</v>
      </c>
      <c r="U376" s="24">
        <f t="shared" si="2364"/>
        <v>0</v>
      </c>
      <c r="V376" s="24">
        <f t="shared" si="2364"/>
        <v>0</v>
      </c>
      <c r="W376" s="24">
        <f>IF(SUM(W377:W381)=0,0,SUM(W377:W381))</f>
        <v>0</v>
      </c>
      <c r="X376" s="61">
        <f>MAX(SUM(W376)-SUM(X168)+(SUM(X313)-SUM(W313))+SUM(X291),0)</f>
        <v>0</v>
      </c>
      <c r="Y376" s="62">
        <f>MAX(SUM(X376)-SUM(Y168)+(SUM(Y313)-SUM(X313))+SUM(Y291),0)</f>
        <v>0</v>
      </c>
      <c r="Z376" s="62">
        <f>MAX(SUM(Y376)-SUM(Z168)+(SUM(Z313)-SUM(Y313))+SUM(Z291),0)</f>
        <v>0</v>
      </c>
      <c r="AA376" s="62">
        <f>MAX(SUM(Z376)-SUM(AA168)+(SUM(AA313)-SUM(Z313))+SUM(AA291),0)</f>
        <v>0</v>
      </c>
      <c r="AB376" s="62">
        <f>MAX(SUM(AA376)-SUM(AB168)+(SUM(AB313)-SUM(AA313))+SUM(AB291),0)</f>
        <v>0</v>
      </c>
      <c r="AH376" s="25">
        <f t="shared" ref="AH376:AK376" si="2365">IF(SUM(AH377:AH381)=0,0,SUM(AH377:AH381))</f>
        <v>0</v>
      </c>
      <c r="AI376" s="24">
        <f t="shared" si="2365"/>
        <v>0</v>
      </c>
      <c r="AJ376" s="24">
        <f t="shared" si="2365"/>
        <v>0</v>
      </c>
      <c r="AK376" s="26">
        <f t="shared" si="2365"/>
        <v>0</v>
      </c>
      <c r="AL376" s="25">
        <f t="shared" ref="AL376:AO376" si="2366">IF(SUM(AL377:AL381)=0,0,SUM(AL377:AL381))</f>
        <v>0</v>
      </c>
      <c r="AM376" s="24">
        <f t="shared" si="2366"/>
        <v>0</v>
      </c>
      <c r="AN376" s="24">
        <f t="shared" si="2366"/>
        <v>0</v>
      </c>
      <c r="AO376" s="26">
        <f t="shared" si="2366"/>
        <v>0</v>
      </c>
      <c r="AP376" s="25">
        <f t="shared" ref="AP376:BE376" si="2367">IF(SUM(AP377:AP381)=0,0,SUM(AP377:AP381))</f>
        <v>0</v>
      </c>
      <c r="AQ376" s="24">
        <f t="shared" si="2367"/>
        <v>0</v>
      </c>
      <c r="AR376" s="24">
        <f t="shared" si="2367"/>
        <v>0</v>
      </c>
      <c r="AS376" s="26">
        <f t="shared" si="2367"/>
        <v>0</v>
      </c>
      <c r="AT376" s="25">
        <f t="shared" si="2367"/>
        <v>0</v>
      </c>
      <c r="AU376" s="24">
        <f t="shared" si="2367"/>
        <v>0</v>
      </c>
      <c r="AV376" s="24">
        <f t="shared" si="2367"/>
        <v>0</v>
      </c>
      <c r="AW376" s="26">
        <f t="shared" si="2367"/>
        <v>0</v>
      </c>
      <c r="AX376" s="25">
        <f t="shared" si="2367"/>
        <v>0</v>
      </c>
      <c r="AY376" s="24">
        <f t="shared" si="2367"/>
        <v>0</v>
      </c>
      <c r="AZ376" s="24">
        <f t="shared" si="2367"/>
        <v>0</v>
      </c>
      <c r="BA376" s="24">
        <f t="shared" si="2367"/>
        <v>0</v>
      </c>
      <c r="BB376" s="25">
        <f t="shared" si="2367"/>
        <v>0</v>
      </c>
      <c r="BC376" s="24">
        <f t="shared" si="2367"/>
        <v>0</v>
      </c>
      <c r="BD376" s="24">
        <f t="shared" si="2367"/>
        <v>0</v>
      </c>
      <c r="BE376" s="26">
        <f t="shared" si="2367"/>
        <v>0</v>
      </c>
      <c r="BH376" s="67" t="s">
        <v>112</v>
      </c>
    </row>
    <row r="377" spans="4:60" hidden="1" outlineLevel="1" x14ac:dyDescent="0.45">
      <c r="F377" s="1" t="s">
        <v>48</v>
      </c>
      <c r="L377" s="148" t="str">
        <f>Format!$E$10</f>
        <v>百万円</v>
      </c>
      <c r="X377" s="61"/>
      <c r="Y377" s="62"/>
      <c r="Z377" s="62"/>
      <c r="AA377" s="62"/>
      <c r="AB377" s="62"/>
      <c r="AK377" s="26">
        <f>T377</f>
        <v>0</v>
      </c>
      <c r="AO377" s="26">
        <f>U377</f>
        <v>0</v>
      </c>
      <c r="AS377" s="26">
        <f t="shared" ref="AS377:AS381" si="2368">V377</f>
        <v>0</v>
      </c>
      <c r="AW377" s="26">
        <f t="shared" ref="AW377:AW381" si="2369">W377</f>
        <v>0</v>
      </c>
      <c r="BH377" s="67" t="s">
        <v>112</v>
      </c>
    </row>
    <row r="378" spans="4:60" hidden="1" outlineLevel="1" x14ac:dyDescent="0.45">
      <c r="F378" s="1" t="s">
        <v>61</v>
      </c>
      <c r="L378" s="148" t="str">
        <f>Format!$E$10</f>
        <v>百万円</v>
      </c>
      <c r="X378" s="61"/>
      <c r="Y378" s="62"/>
      <c r="Z378" s="62"/>
      <c r="AA378" s="62"/>
      <c r="AB378" s="62"/>
      <c r="AK378" s="26">
        <f>T378</f>
        <v>0</v>
      </c>
      <c r="AO378" s="26">
        <f>U378</f>
        <v>0</v>
      </c>
      <c r="AS378" s="26">
        <f t="shared" si="2368"/>
        <v>0</v>
      </c>
      <c r="AW378" s="26">
        <f t="shared" si="2369"/>
        <v>0</v>
      </c>
      <c r="BH378" s="67" t="s">
        <v>112</v>
      </c>
    </row>
    <row r="379" spans="4:60" hidden="1" outlineLevel="1" x14ac:dyDescent="0.45">
      <c r="F379" s="1" t="s">
        <v>79</v>
      </c>
      <c r="L379" s="148" t="str">
        <f>Format!$E$10</f>
        <v>百万円</v>
      </c>
      <c r="X379" s="61"/>
      <c r="Y379" s="62"/>
      <c r="Z379" s="62"/>
      <c r="AA379" s="62"/>
      <c r="AB379" s="62"/>
      <c r="AK379" s="26">
        <f t="shared" ref="AK379:AK380" si="2370">T379</f>
        <v>0</v>
      </c>
      <c r="AO379" s="26">
        <f t="shared" ref="AO379:AO380" si="2371">U379</f>
        <v>0</v>
      </c>
      <c r="AS379" s="26">
        <f t="shared" ref="AS379:AS380" si="2372">V379</f>
        <v>0</v>
      </c>
      <c r="AW379" s="26">
        <f t="shared" ref="AW379:AW380" si="2373">W379</f>
        <v>0</v>
      </c>
      <c r="BH379" s="67" t="s">
        <v>112</v>
      </c>
    </row>
    <row r="380" spans="4:60" hidden="1" outlineLevel="1" x14ac:dyDescent="0.45">
      <c r="F380" s="1" t="s">
        <v>530</v>
      </c>
      <c r="L380" s="148" t="str">
        <f>Format!$E$10</f>
        <v>百万円</v>
      </c>
      <c r="X380" s="61"/>
      <c r="Y380" s="62"/>
      <c r="Z380" s="62"/>
      <c r="AA380" s="62"/>
      <c r="AB380" s="62"/>
      <c r="AK380" s="26">
        <f t="shared" si="2370"/>
        <v>0</v>
      </c>
      <c r="AO380" s="26">
        <f t="shared" si="2371"/>
        <v>0</v>
      </c>
      <c r="AS380" s="26">
        <f t="shared" si="2372"/>
        <v>0</v>
      </c>
      <c r="AW380" s="26">
        <f t="shared" si="2373"/>
        <v>0</v>
      </c>
      <c r="BH380" s="67" t="s">
        <v>112</v>
      </c>
    </row>
    <row r="381" spans="4:60" hidden="1" outlineLevel="1" x14ac:dyDescent="0.45">
      <c r="F381" s="66" t="s">
        <v>529</v>
      </c>
      <c r="L381" s="148" t="str">
        <f>Format!$E$10</f>
        <v>百万円</v>
      </c>
      <c r="X381" s="61"/>
      <c r="Y381" s="62"/>
      <c r="Z381" s="62"/>
      <c r="AA381" s="62"/>
      <c r="AB381" s="62"/>
      <c r="AK381" s="26">
        <f>T381</f>
        <v>0</v>
      </c>
      <c r="AO381" s="26">
        <f>U381</f>
        <v>0</v>
      </c>
      <c r="AS381" s="26">
        <f t="shared" si="2368"/>
        <v>0</v>
      </c>
      <c r="AW381" s="26">
        <f t="shared" si="2369"/>
        <v>0</v>
      </c>
      <c r="BH381" s="67" t="s">
        <v>112</v>
      </c>
    </row>
    <row r="382" spans="4:60" collapsed="1" x14ac:dyDescent="0.45">
      <c r="E382" s="1" t="s">
        <v>37</v>
      </c>
      <c r="L382" s="148" t="str">
        <f>Format!$E$10</f>
        <v>百万円</v>
      </c>
      <c r="N382" s="24" t="str">
        <f>IFERROR(IF((N375-SUM(N376))=0,"-",(N375-SUM(N376))),"-")</f>
        <v>-</v>
      </c>
      <c r="O382" s="24" t="str">
        <f t="shared" ref="O382:W382" si="2374">IFERROR(IF((O375-SUM(O376))=0,"-",(O375-SUM(O376))),"-")</f>
        <v>-</v>
      </c>
      <c r="P382" s="24" t="str">
        <f t="shared" si="2374"/>
        <v>-</v>
      </c>
      <c r="Q382" s="24" t="str">
        <f t="shared" si="2374"/>
        <v>-</v>
      </c>
      <c r="R382" s="24" t="str">
        <f t="shared" si="2374"/>
        <v>-</v>
      </c>
      <c r="S382" s="24" t="str">
        <f t="shared" si="2374"/>
        <v>-</v>
      </c>
      <c r="T382" s="24" t="str">
        <f t="shared" si="2374"/>
        <v>-</v>
      </c>
      <c r="U382" s="24" t="str">
        <f t="shared" si="2374"/>
        <v>-</v>
      </c>
      <c r="V382" s="24" t="str">
        <f t="shared" si="2374"/>
        <v>-</v>
      </c>
      <c r="W382" s="24" t="str">
        <f t="shared" si="2374"/>
        <v>-</v>
      </c>
      <c r="X382" s="61" t="str">
        <f>W382</f>
        <v>-</v>
      </c>
      <c r="Y382" s="62" t="str">
        <f t="shared" ref="Y382:AB382" si="2375">X382</f>
        <v>-</v>
      </c>
      <c r="Z382" s="62" t="str">
        <f t="shared" si="2375"/>
        <v>-</v>
      </c>
      <c r="AA382" s="62" t="str">
        <f t="shared" si="2375"/>
        <v>-</v>
      </c>
      <c r="AB382" s="62" t="str">
        <f t="shared" si="2375"/>
        <v>-</v>
      </c>
      <c r="AH382" s="25" t="str">
        <f t="shared" ref="AH382:AK382" si="2376">IFERROR(IF((AH375-SUM(AH376))=0,"-",(AH375-SUM(AH376))),"-")</f>
        <v>-</v>
      </c>
      <c r="AI382" s="24" t="str">
        <f t="shared" si="2376"/>
        <v>-</v>
      </c>
      <c r="AJ382" s="24" t="str">
        <f t="shared" si="2376"/>
        <v>-</v>
      </c>
      <c r="AK382" s="26" t="str">
        <f t="shared" si="2376"/>
        <v>-</v>
      </c>
      <c r="AL382" s="25" t="str">
        <f t="shared" ref="AL382:AO382" si="2377">IFERROR(IF((AL375-SUM(AL376))=0,"-",(AL375-SUM(AL376))),"-")</f>
        <v>-</v>
      </c>
      <c r="AM382" s="24" t="str">
        <f t="shared" si="2377"/>
        <v>-</v>
      </c>
      <c r="AN382" s="24" t="str">
        <f t="shared" si="2377"/>
        <v>-</v>
      </c>
      <c r="AO382" s="26" t="str">
        <f t="shared" si="2377"/>
        <v>-</v>
      </c>
      <c r="AP382" s="25" t="str">
        <f t="shared" ref="AP382:BE382" si="2378">IFERROR(IF((AP375-SUM(AP376))=0,"-",(AP375-SUM(AP376))),"-")</f>
        <v>-</v>
      </c>
      <c r="AQ382" s="24" t="str">
        <f t="shared" si="2378"/>
        <v>-</v>
      </c>
      <c r="AR382" s="24" t="str">
        <f t="shared" si="2378"/>
        <v>-</v>
      </c>
      <c r="AS382" s="26" t="str">
        <f t="shared" si="2378"/>
        <v>-</v>
      </c>
      <c r="AT382" s="25" t="str">
        <f t="shared" si="2378"/>
        <v>-</v>
      </c>
      <c r="AU382" s="24" t="str">
        <f t="shared" si="2378"/>
        <v>-</v>
      </c>
      <c r="AV382" s="24" t="str">
        <f t="shared" si="2378"/>
        <v>-</v>
      </c>
      <c r="AW382" s="26" t="str">
        <f t="shared" si="2378"/>
        <v>-</v>
      </c>
      <c r="AX382" s="25" t="str">
        <f t="shared" si="2378"/>
        <v>-</v>
      </c>
      <c r="AY382" s="24" t="str">
        <f t="shared" si="2378"/>
        <v>-</v>
      </c>
      <c r="AZ382" s="24" t="str">
        <f t="shared" si="2378"/>
        <v>-</v>
      </c>
      <c r="BA382" s="24" t="str">
        <f t="shared" si="2378"/>
        <v>-</v>
      </c>
      <c r="BB382" s="25" t="str">
        <f t="shared" si="2378"/>
        <v>-</v>
      </c>
      <c r="BC382" s="24" t="str">
        <f t="shared" si="2378"/>
        <v>-</v>
      </c>
      <c r="BD382" s="24" t="str">
        <f t="shared" si="2378"/>
        <v>-</v>
      </c>
      <c r="BE382" s="26" t="str">
        <f t="shared" si="2378"/>
        <v>-</v>
      </c>
      <c r="BH382" s="67" t="s">
        <v>112</v>
      </c>
    </row>
    <row r="383" spans="4:60" hidden="1" outlineLevel="1" x14ac:dyDescent="0.45">
      <c r="F383" s="1" t="s">
        <v>48</v>
      </c>
      <c r="L383" s="148" t="str">
        <f>Format!$E$10</f>
        <v>百万円</v>
      </c>
      <c r="X383" s="61"/>
      <c r="Y383" s="62"/>
      <c r="Z383" s="62"/>
      <c r="AA383" s="62"/>
      <c r="AB383" s="62"/>
      <c r="AK383" s="26">
        <f t="shared" ref="AK383:AK395" si="2379">T383</f>
        <v>0</v>
      </c>
      <c r="AO383" s="26">
        <f t="shared" ref="AO383:AO395" si="2380">U383</f>
        <v>0</v>
      </c>
      <c r="AS383" s="26">
        <f t="shared" ref="AS383:AS395" si="2381">V383</f>
        <v>0</v>
      </c>
      <c r="AW383" s="26">
        <f t="shared" ref="AW383:AW395" si="2382">W383</f>
        <v>0</v>
      </c>
      <c r="BH383" s="67" t="s">
        <v>112</v>
      </c>
    </row>
    <row r="384" spans="4:60" hidden="1" outlineLevel="1" x14ac:dyDescent="0.45">
      <c r="F384" s="1" t="s">
        <v>61</v>
      </c>
      <c r="L384" s="148" t="str">
        <f>Format!$E$10</f>
        <v>百万円</v>
      </c>
      <c r="X384" s="61"/>
      <c r="Y384" s="62"/>
      <c r="Z384" s="62"/>
      <c r="AA384" s="62"/>
      <c r="AB384" s="62"/>
      <c r="AK384" s="26">
        <f t="shared" ref="AK384:AK385" si="2383">T384</f>
        <v>0</v>
      </c>
      <c r="AO384" s="26">
        <f t="shared" ref="AO384:AO385" si="2384">U384</f>
        <v>0</v>
      </c>
      <c r="AS384" s="26">
        <f t="shared" ref="AS384:AS385" si="2385">V384</f>
        <v>0</v>
      </c>
      <c r="AW384" s="26">
        <f t="shared" ref="AW384:AW385" si="2386">W384</f>
        <v>0</v>
      </c>
      <c r="BH384" s="67" t="s">
        <v>112</v>
      </c>
    </row>
    <row r="385" spans="4:60" hidden="1" outlineLevel="1" x14ac:dyDescent="0.45">
      <c r="F385" s="1" t="s">
        <v>79</v>
      </c>
      <c r="L385" s="148" t="str">
        <f>Format!$E$10</f>
        <v>百万円</v>
      </c>
      <c r="X385" s="61"/>
      <c r="Y385" s="62"/>
      <c r="Z385" s="62"/>
      <c r="AA385" s="62"/>
      <c r="AB385" s="62"/>
      <c r="AK385" s="26">
        <f t="shared" si="2383"/>
        <v>0</v>
      </c>
      <c r="AO385" s="26">
        <f t="shared" si="2384"/>
        <v>0</v>
      </c>
      <c r="AS385" s="26">
        <f t="shared" si="2385"/>
        <v>0</v>
      </c>
      <c r="AW385" s="26">
        <f t="shared" si="2386"/>
        <v>0</v>
      </c>
      <c r="BH385" s="67" t="s">
        <v>112</v>
      </c>
    </row>
    <row r="386" spans="4:60" hidden="1" outlineLevel="1" x14ac:dyDescent="0.45">
      <c r="F386" s="66" t="s">
        <v>529</v>
      </c>
      <c r="L386" s="148" t="str">
        <f>Format!$E$10</f>
        <v>百万円</v>
      </c>
      <c r="X386" s="61"/>
      <c r="Y386" s="62"/>
      <c r="Z386" s="62"/>
      <c r="AA386" s="62"/>
      <c r="AB386" s="62"/>
      <c r="AK386" s="26">
        <f t="shared" si="2379"/>
        <v>0</v>
      </c>
      <c r="AO386" s="26">
        <f t="shared" si="2380"/>
        <v>0</v>
      </c>
      <c r="AS386" s="26">
        <f t="shared" si="2381"/>
        <v>0</v>
      </c>
      <c r="AW386" s="26">
        <f t="shared" si="2382"/>
        <v>0</v>
      </c>
      <c r="BH386" s="67" t="s">
        <v>112</v>
      </c>
    </row>
    <row r="387" spans="4:60" s="5" customFormat="1" collapsed="1" x14ac:dyDescent="0.45">
      <c r="D387" s="5" t="s">
        <v>76</v>
      </c>
      <c r="L387" s="150" t="str">
        <f>Format!$E$10</f>
        <v>百万円</v>
      </c>
      <c r="M387" s="16"/>
      <c r="N387" s="33"/>
      <c r="O387" s="33"/>
      <c r="P387" s="33"/>
      <c r="Q387" s="33"/>
      <c r="R387" s="33"/>
      <c r="S387" s="33"/>
      <c r="T387" s="33"/>
      <c r="U387" s="33"/>
      <c r="V387" s="33"/>
      <c r="W387" s="33"/>
      <c r="X387" s="75">
        <f>SUM(X388,X393,X394,X395)</f>
        <v>0</v>
      </c>
      <c r="Y387" s="76">
        <f t="shared" ref="Y387:AB387" si="2387">SUM(Y388,Y393,Y394,Y395)</f>
        <v>0</v>
      </c>
      <c r="Z387" s="76">
        <f t="shared" si="2387"/>
        <v>0</v>
      </c>
      <c r="AA387" s="76">
        <f t="shared" si="2387"/>
        <v>0</v>
      </c>
      <c r="AB387" s="76">
        <f t="shared" si="2387"/>
        <v>0</v>
      </c>
      <c r="AC387" s="34"/>
      <c r="AD387" s="33"/>
      <c r="AE387" s="33"/>
      <c r="AF387" s="33"/>
      <c r="AG387" s="34"/>
      <c r="AH387" s="34"/>
      <c r="AI387" s="33"/>
      <c r="AJ387" s="33"/>
      <c r="AK387" s="35">
        <f t="shared" si="2379"/>
        <v>0</v>
      </c>
      <c r="AL387" s="34"/>
      <c r="AM387" s="33"/>
      <c r="AN387" s="33"/>
      <c r="AO387" s="35">
        <f t="shared" si="2380"/>
        <v>0</v>
      </c>
      <c r="AP387" s="34"/>
      <c r="AQ387" s="33"/>
      <c r="AR387" s="33"/>
      <c r="AS387" s="35">
        <f t="shared" si="2381"/>
        <v>0</v>
      </c>
      <c r="AT387" s="34"/>
      <c r="AU387" s="33"/>
      <c r="AV387" s="33"/>
      <c r="AW387" s="35">
        <f t="shared" si="2382"/>
        <v>0</v>
      </c>
      <c r="AX387" s="34"/>
      <c r="AY387" s="33"/>
      <c r="AZ387" s="33"/>
      <c r="BA387" s="33"/>
      <c r="BB387" s="34"/>
      <c r="BC387" s="33"/>
      <c r="BD387" s="33"/>
      <c r="BE387" s="35"/>
      <c r="BF387" s="36"/>
      <c r="BG387" s="36"/>
      <c r="BH387" s="69" t="s">
        <v>112</v>
      </c>
    </row>
    <row r="388" spans="4:60" s="11" customFormat="1" x14ac:dyDescent="0.45">
      <c r="D388" s="11" t="s">
        <v>68</v>
      </c>
      <c r="L388" s="152" t="str">
        <f>Format!$E$10</f>
        <v>百万円</v>
      </c>
      <c r="M388" s="17"/>
      <c r="N388" s="53"/>
      <c r="O388" s="53"/>
      <c r="P388" s="53"/>
      <c r="Q388" s="53"/>
      <c r="R388" s="53"/>
      <c r="S388" s="53"/>
      <c r="T388" s="53"/>
      <c r="U388" s="53"/>
      <c r="V388" s="53"/>
      <c r="W388" s="53"/>
      <c r="X388" s="77">
        <f>SUM(X389,X390,X391,X392)</f>
        <v>0</v>
      </c>
      <c r="Y388" s="78">
        <f t="shared" ref="Y388:AB388" si="2388">SUM(Y389,Y390,Y391,Y392)</f>
        <v>0</v>
      </c>
      <c r="Z388" s="78">
        <f t="shared" si="2388"/>
        <v>0</v>
      </c>
      <c r="AA388" s="78">
        <f t="shared" si="2388"/>
        <v>0</v>
      </c>
      <c r="AB388" s="78">
        <f t="shared" si="2388"/>
        <v>0</v>
      </c>
      <c r="AC388" s="54"/>
      <c r="AD388" s="53"/>
      <c r="AE388" s="53"/>
      <c r="AF388" s="53"/>
      <c r="AG388" s="54"/>
      <c r="AH388" s="54"/>
      <c r="AI388" s="53"/>
      <c r="AJ388" s="53"/>
      <c r="AK388" s="55">
        <f t="shared" si="2379"/>
        <v>0</v>
      </c>
      <c r="AL388" s="54"/>
      <c r="AM388" s="53"/>
      <c r="AN388" s="53"/>
      <c r="AO388" s="55">
        <f t="shared" si="2380"/>
        <v>0</v>
      </c>
      <c r="AP388" s="54"/>
      <c r="AQ388" s="53"/>
      <c r="AR388" s="53"/>
      <c r="AS388" s="55">
        <f t="shared" si="2381"/>
        <v>0</v>
      </c>
      <c r="AT388" s="54"/>
      <c r="AU388" s="53"/>
      <c r="AV388" s="53"/>
      <c r="AW388" s="55">
        <f t="shared" si="2382"/>
        <v>0</v>
      </c>
      <c r="AX388" s="54"/>
      <c r="AY388" s="53"/>
      <c r="AZ388" s="53"/>
      <c r="BA388" s="53"/>
      <c r="BB388" s="54"/>
      <c r="BC388" s="53"/>
      <c r="BD388" s="53"/>
      <c r="BE388" s="55"/>
      <c r="BF388" s="56"/>
      <c r="BG388" s="56"/>
      <c r="BH388" s="70" t="s">
        <v>112</v>
      </c>
    </row>
    <row r="389" spans="4:60" hidden="1" outlineLevel="1" x14ac:dyDescent="0.45">
      <c r="E389" s="1" t="s">
        <v>69</v>
      </c>
      <c r="L389" s="148" t="str">
        <f>Format!$E$10</f>
        <v>百万円</v>
      </c>
      <c r="X389" s="61">
        <f>W389</f>
        <v>0</v>
      </c>
      <c r="Y389" s="62">
        <f t="shared" ref="Y389:AB389" si="2389">X389</f>
        <v>0</v>
      </c>
      <c r="Z389" s="62">
        <f t="shared" si="2389"/>
        <v>0</v>
      </c>
      <c r="AA389" s="62">
        <f t="shared" si="2389"/>
        <v>0</v>
      </c>
      <c r="AB389" s="62">
        <f t="shared" si="2389"/>
        <v>0</v>
      </c>
      <c r="AK389" s="26">
        <f t="shared" si="2379"/>
        <v>0</v>
      </c>
      <c r="AO389" s="26">
        <f t="shared" si="2380"/>
        <v>0</v>
      </c>
      <c r="AS389" s="26">
        <f t="shared" si="2381"/>
        <v>0</v>
      </c>
      <c r="AW389" s="26">
        <f t="shared" si="2382"/>
        <v>0</v>
      </c>
      <c r="BH389" s="67" t="s">
        <v>112</v>
      </c>
    </row>
    <row r="390" spans="4:60" hidden="1" outlineLevel="1" x14ac:dyDescent="0.45">
      <c r="E390" s="1" t="s">
        <v>70</v>
      </c>
      <c r="L390" s="148" t="str">
        <f>Format!$E$10</f>
        <v>百万円</v>
      </c>
      <c r="X390" s="61">
        <f>W390</f>
        <v>0</v>
      </c>
      <c r="Y390" s="62">
        <f t="shared" ref="Y390:AB390" si="2390">X390</f>
        <v>0</v>
      </c>
      <c r="Z390" s="62">
        <f t="shared" si="2390"/>
        <v>0</v>
      </c>
      <c r="AA390" s="62">
        <f t="shared" si="2390"/>
        <v>0</v>
      </c>
      <c r="AB390" s="62">
        <f t="shared" si="2390"/>
        <v>0</v>
      </c>
      <c r="AK390" s="26">
        <f t="shared" si="2379"/>
        <v>0</v>
      </c>
      <c r="AO390" s="26">
        <f t="shared" si="2380"/>
        <v>0</v>
      </c>
      <c r="AS390" s="26">
        <f t="shared" si="2381"/>
        <v>0</v>
      </c>
      <c r="AW390" s="26">
        <f t="shared" si="2382"/>
        <v>0</v>
      </c>
      <c r="BH390" s="67" t="s">
        <v>112</v>
      </c>
    </row>
    <row r="391" spans="4:60" hidden="1" outlineLevel="1" x14ac:dyDescent="0.45">
      <c r="E391" s="1" t="s">
        <v>71</v>
      </c>
      <c r="L391" s="148" t="str">
        <f>Format!$E$10</f>
        <v>百万円</v>
      </c>
      <c r="X391" s="61">
        <f>W391+X168-X239</f>
        <v>0</v>
      </c>
      <c r="Y391" s="62">
        <f>X391+Y168-Y239</f>
        <v>0</v>
      </c>
      <c r="Z391" s="62">
        <f>Y391+Z168-Z239</f>
        <v>0</v>
      </c>
      <c r="AA391" s="62">
        <f>Z391+AA168-AA239</f>
        <v>0</v>
      </c>
      <c r="AB391" s="62">
        <f>AA391+AB168-AB239</f>
        <v>0</v>
      </c>
      <c r="AK391" s="26">
        <f t="shared" si="2379"/>
        <v>0</v>
      </c>
      <c r="AO391" s="26">
        <f t="shared" si="2380"/>
        <v>0</v>
      </c>
      <c r="AS391" s="26">
        <f t="shared" si="2381"/>
        <v>0</v>
      </c>
      <c r="AW391" s="26">
        <f t="shared" si="2382"/>
        <v>0</v>
      </c>
      <c r="BH391" s="67" t="s">
        <v>112</v>
      </c>
    </row>
    <row r="392" spans="4:60" hidden="1" outlineLevel="1" x14ac:dyDescent="0.45">
      <c r="E392" s="1" t="s">
        <v>72</v>
      </c>
      <c r="L392" s="148" t="str">
        <f>Format!$E$10</f>
        <v>百万円</v>
      </c>
      <c r="X392" s="61">
        <f>W392-X242</f>
        <v>0</v>
      </c>
      <c r="Y392" s="62">
        <f>X392-Y242</f>
        <v>0</v>
      </c>
      <c r="Z392" s="62">
        <f>Y392-Z242</f>
        <v>0</v>
      </c>
      <c r="AA392" s="62">
        <f>Z392-AA242</f>
        <v>0</v>
      </c>
      <c r="AB392" s="62">
        <f>AA392-AB242</f>
        <v>0</v>
      </c>
      <c r="AK392" s="26">
        <f t="shared" si="2379"/>
        <v>0</v>
      </c>
      <c r="AO392" s="26">
        <f t="shared" si="2380"/>
        <v>0</v>
      </c>
      <c r="AS392" s="26">
        <f t="shared" si="2381"/>
        <v>0</v>
      </c>
      <c r="AW392" s="26">
        <f t="shared" si="2382"/>
        <v>0</v>
      </c>
      <c r="BH392" s="67" t="s">
        <v>112</v>
      </c>
    </row>
    <row r="393" spans="4:60" s="11" customFormat="1" collapsed="1" x14ac:dyDescent="0.45">
      <c r="D393" s="11" t="s">
        <v>73</v>
      </c>
      <c r="L393" s="152" t="str">
        <f>Format!$E$10</f>
        <v>百万円</v>
      </c>
      <c r="M393" s="17"/>
      <c r="N393" s="53"/>
      <c r="O393" s="53"/>
      <c r="P393" s="53"/>
      <c r="Q393" s="53"/>
      <c r="R393" s="53"/>
      <c r="S393" s="53"/>
      <c r="T393" s="53"/>
      <c r="U393" s="53"/>
      <c r="V393" s="53"/>
      <c r="W393" s="53"/>
      <c r="X393" s="77">
        <f>W393</f>
        <v>0</v>
      </c>
      <c r="Y393" s="78">
        <f t="shared" ref="Y393:AB393" si="2391">X393</f>
        <v>0</v>
      </c>
      <c r="Z393" s="78">
        <f t="shared" si="2391"/>
        <v>0</v>
      </c>
      <c r="AA393" s="78">
        <f t="shared" si="2391"/>
        <v>0</v>
      </c>
      <c r="AB393" s="78">
        <f t="shared" si="2391"/>
        <v>0</v>
      </c>
      <c r="AC393" s="54"/>
      <c r="AD393" s="53"/>
      <c r="AE393" s="53"/>
      <c r="AF393" s="53"/>
      <c r="AG393" s="54"/>
      <c r="AH393" s="54"/>
      <c r="AI393" s="53"/>
      <c r="AJ393" s="53"/>
      <c r="AK393" s="55">
        <f t="shared" si="2379"/>
        <v>0</v>
      </c>
      <c r="AL393" s="54"/>
      <c r="AM393" s="53"/>
      <c r="AN393" s="53"/>
      <c r="AO393" s="55">
        <f t="shared" si="2380"/>
        <v>0</v>
      </c>
      <c r="AP393" s="54"/>
      <c r="AQ393" s="53"/>
      <c r="AR393" s="53"/>
      <c r="AS393" s="55">
        <f t="shared" si="2381"/>
        <v>0</v>
      </c>
      <c r="AT393" s="54"/>
      <c r="AU393" s="53"/>
      <c r="AV393" s="53"/>
      <c r="AW393" s="55">
        <f t="shared" si="2382"/>
        <v>0</v>
      </c>
      <c r="AX393" s="54"/>
      <c r="AY393" s="53"/>
      <c r="AZ393" s="53"/>
      <c r="BA393" s="53"/>
      <c r="BB393" s="54"/>
      <c r="BC393" s="53"/>
      <c r="BD393" s="53"/>
      <c r="BE393" s="55"/>
      <c r="BF393" s="56"/>
      <c r="BG393" s="56"/>
      <c r="BH393" s="70" t="s">
        <v>112</v>
      </c>
    </row>
    <row r="394" spans="4:60" s="11" customFormat="1" x14ac:dyDescent="0.45">
      <c r="D394" s="11" t="s">
        <v>74</v>
      </c>
      <c r="L394" s="152" t="str">
        <f>Format!$E$10</f>
        <v>百万円</v>
      </c>
      <c r="M394" s="17"/>
      <c r="N394" s="53"/>
      <c r="O394" s="53"/>
      <c r="P394" s="53"/>
      <c r="Q394" s="53"/>
      <c r="R394" s="53"/>
      <c r="S394" s="53"/>
      <c r="T394" s="53"/>
      <c r="U394" s="53"/>
      <c r="V394" s="53"/>
      <c r="W394" s="53"/>
      <c r="X394" s="77">
        <f>W394</f>
        <v>0</v>
      </c>
      <c r="Y394" s="78">
        <f t="shared" ref="Y394:AB394" si="2392">X394</f>
        <v>0</v>
      </c>
      <c r="Z394" s="78">
        <f t="shared" si="2392"/>
        <v>0</v>
      </c>
      <c r="AA394" s="78">
        <f t="shared" si="2392"/>
        <v>0</v>
      </c>
      <c r="AB394" s="78">
        <f t="shared" si="2392"/>
        <v>0</v>
      </c>
      <c r="AC394" s="54"/>
      <c r="AD394" s="53"/>
      <c r="AE394" s="53"/>
      <c r="AF394" s="53"/>
      <c r="AG394" s="54"/>
      <c r="AH394" s="54"/>
      <c r="AI394" s="53"/>
      <c r="AJ394" s="53"/>
      <c r="AK394" s="55">
        <f t="shared" si="2379"/>
        <v>0</v>
      </c>
      <c r="AL394" s="54"/>
      <c r="AM394" s="53"/>
      <c r="AN394" s="53"/>
      <c r="AO394" s="55">
        <f t="shared" si="2380"/>
        <v>0</v>
      </c>
      <c r="AP394" s="54"/>
      <c r="AQ394" s="53"/>
      <c r="AR394" s="53"/>
      <c r="AS394" s="55">
        <f t="shared" si="2381"/>
        <v>0</v>
      </c>
      <c r="AT394" s="54"/>
      <c r="AU394" s="53"/>
      <c r="AV394" s="53"/>
      <c r="AW394" s="55">
        <f t="shared" si="2382"/>
        <v>0</v>
      </c>
      <c r="AX394" s="54"/>
      <c r="AY394" s="53"/>
      <c r="AZ394" s="53"/>
      <c r="BA394" s="53"/>
      <c r="BB394" s="54"/>
      <c r="BC394" s="53"/>
      <c r="BD394" s="53"/>
      <c r="BE394" s="55"/>
      <c r="BF394" s="56"/>
      <c r="BG394" s="56"/>
      <c r="BH394" s="70" t="s">
        <v>112</v>
      </c>
    </row>
    <row r="395" spans="4:60" s="11" customFormat="1" x14ac:dyDescent="0.45">
      <c r="D395" s="11" t="s">
        <v>75</v>
      </c>
      <c r="L395" s="152" t="str">
        <f>Format!$E$10</f>
        <v>百万円</v>
      </c>
      <c r="M395" s="17"/>
      <c r="N395" s="53"/>
      <c r="O395" s="53"/>
      <c r="P395" s="53"/>
      <c r="Q395" s="53"/>
      <c r="R395" s="53"/>
      <c r="S395" s="53"/>
      <c r="T395" s="53"/>
      <c r="U395" s="53"/>
      <c r="V395" s="53"/>
      <c r="W395" s="53"/>
      <c r="X395" s="77">
        <f>W395+X167</f>
        <v>0</v>
      </c>
      <c r="Y395" s="78">
        <f>X395+Y167</f>
        <v>0</v>
      </c>
      <c r="Z395" s="78">
        <f>Y395+Z167</f>
        <v>0</v>
      </c>
      <c r="AA395" s="78">
        <f>Z395+AA167</f>
        <v>0</v>
      </c>
      <c r="AB395" s="78">
        <f>AA395+AB167</f>
        <v>0</v>
      </c>
      <c r="AC395" s="54"/>
      <c r="AD395" s="53"/>
      <c r="AE395" s="53"/>
      <c r="AF395" s="53"/>
      <c r="AG395" s="54"/>
      <c r="AH395" s="54"/>
      <c r="AI395" s="53"/>
      <c r="AJ395" s="53"/>
      <c r="AK395" s="55">
        <f t="shared" si="2379"/>
        <v>0</v>
      </c>
      <c r="AL395" s="54"/>
      <c r="AM395" s="53"/>
      <c r="AN395" s="53"/>
      <c r="AO395" s="55">
        <f t="shared" si="2380"/>
        <v>0</v>
      </c>
      <c r="AP395" s="54"/>
      <c r="AQ395" s="53"/>
      <c r="AR395" s="53"/>
      <c r="AS395" s="55">
        <f t="shared" si="2381"/>
        <v>0</v>
      </c>
      <c r="AT395" s="54"/>
      <c r="AU395" s="53"/>
      <c r="AV395" s="53"/>
      <c r="AW395" s="55">
        <f t="shared" si="2382"/>
        <v>0</v>
      </c>
      <c r="AX395" s="54"/>
      <c r="AY395" s="53"/>
      <c r="AZ395" s="53"/>
      <c r="BA395" s="53"/>
      <c r="BB395" s="54"/>
      <c r="BC395" s="53"/>
      <c r="BD395" s="53"/>
      <c r="BE395" s="55"/>
      <c r="BF395" s="56"/>
      <c r="BG395" s="56"/>
      <c r="BH395" s="70" t="s">
        <v>112</v>
      </c>
    </row>
    <row r="396" spans="4:60" s="21" customFormat="1" ht="4.95" customHeight="1" thickBot="1" x14ac:dyDescent="0.5">
      <c r="L396" s="153"/>
      <c r="M396" s="23"/>
      <c r="N396" s="41"/>
      <c r="O396" s="41"/>
      <c r="P396" s="41"/>
      <c r="Q396" s="41"/>
      <c r="R396" s="41"/>
      <c r="S396" s="41"/>
      <c r="T396" s="41"/>
      <c r="U396" s="41"/>
      <c r="V396" s="41"/>
      <c r="W396" s="41"/>
      <c r="X396" s="42"/>
      <c r="Y396" s="41"/>
      <c r="Z396" s="41"/>
      <c r="AA396" s="41"/>
      <c r="AB396" s="41"/>
      <c r="AC396" s="42"/>
      <c r="AD396" s="41"/>
      <c r="AE396" s="41"/>
      <c r="AF396" s="41"/>
      <c r="AG396" s="42"/>
      <c r="AH396" s="42"/>
      <c r="AI396" s="41"/>
      <c r="AJ396" s="41"/>
      <c r="AK396" s="43"/>
      <c r="AL396" s="42"/>
      <c r="AM396" s="41"/>
      <c r="AN396" s="41"/>
      <c r="AO396" s="43"/>
      <c r="AP396" s="42"/>
      <c r="AQ396" s="41"/>
      <c r="AR396" s="41"/>
      <c r="AS396" s="43"/>
      <c r="AT396" s="42"/>
      <c r="AU396" s="41"/>
      <c r="AV396" s="41"/>
      <c r="AW396" s="43"/>
      <c r="AX396" s="42"/>
      <c r="AY396" s="41"/>
      <c r="AZ396" s="41"/>
      <c r="BA396" s="41"/>
      <c r="BB396" s="42"/>
      <c r="BC396" s="41"/>
      <c r="BD396" s="41"/>
      <c r="BE396" s="43"/>
      <c r="BF396" s="44"/>
      <c r="BG396" s="44"/>
      <c r="BH396" s="68" t="s">
        <v>112</v>
      </c>
    </row>
    <row r="397" spans="4:60" ht="4.95" customHeight="1" thickTop="1" x14ac:dyDescent="0.45">
      <c r="BH397" s="67" t="s">
        <v>112</v>
      </c>
    </row>
    <row r="398" spans="4:60" s="218" customFormat="1" hidden="1" outlineLevel="1" x14ac:dyDescent="0.45">
      <c r="D398" s="218" t="s">
        <v>115</v>
      </c>
      <c r="L398" s="219" t="str">
        <f>Format!$E$10</f>
        <v>百万円</v>
      </c>
      <c r="M398" s="220"/>
      <c r="N398" s="221">
        <f t="shared" ref="N398:AB398" si="2393">IFERROR(N302-N356-N387,"-")</f>
        <v>0</v>
      </c>
      <c r="O398" s="221">
        <f t="shared" si="2393"/>
        <v>0</v>
      </c>
      <c r="P398" s="221">
        <f t="shared" si="2393"/>
        <v>0</v>
      </c>
      <c r="Q398" s="221">
        <f t="shared" si="2393"/>
        <v>0</v>
      </c>
      <c r="R398" s="221">
        <f t="shared" si="2393"/>
        <v>0</v>
      </c>
      <c r="S398" s="221">
        <f t="shared" si="2393"/>
        <v>0</v>
      </c>
      <c r="T398" s="221">
        <f t="shared" si="2393"/>
        <v>0</v>
      </c>
      <c r="U398" s="221">
        <f t="shared" si="2393"/>
        <v>0</v>
      </c>
      <c r="V398" s="221">
        <f t="shared" si="2393"/>
        <v>0</v>
      </c>
      <c r="W398" s="221">
        <f t="shared" si="2393"/>
        <v>0</v>
      </c>
      <c r="X398" s="223">
        <f t="shared" si="2393"/>
        <v>0</v>
      </c>
      <c r="Y398" s="221">
        <f t="shared" si="2393"/>
        <v>0</v>
      </c>
      <c r="Z398" s="221">
        <f t="shared" si="2393"/>
        <v>0</v>
      </c>
      <c r="AA398" s="221">
        <f t="shared" si="2393"/>
        <v>0</v>
      </c>
      <c r="AB398" s="221">
        <f t="shared" si="2393"/>
        <v>0</v>
      </c>
      <c r="AC398" s="223"/>
      <c r="AD398" s="221"/>
      <c r="AE398" s="221"/>
      <c r="AF398" s="221"/>
      <c r="AG398" s="223"/>
      <c r="AH398" s="223">
        <f t="shared" ref="AH398:AK398" si="2394">IFERROR(AH302-AH356-AH387,"-")</f>
        <v>0</v>
      </c>
      <c r="AI398" s="221">
        <f t="shared" si="2394"/>
        <v>0</v>
      </c>
      <c r="AJ398" s="221">
        <f t="shared" si="2394"/>
        <v>0</v>
      </c>
      <c r="AK398" s="224">
        <f t="shared" si="2394"/>
        <v>0</v>
      </c>
      <c r="AL398" s="223">
        <f t="shared" ref="AL398:AO398" si="2395">IFERROR(AL302-AL356-AL387,"-")</f>
        <v>0</v>
      </c>
      <c r="AM398" s="221">
        <f t="shared" si="2395"/>
        <v>0</v>
      </c>
      <c r="AN398" s="221">
        <f t="shared" si="2395"/>
        <v>0</v>
      </c>
      <c r="AO398" s="224">
        <f t="shared" si="2395"/>
        <v>0</v>
      </c>
      <c r="AP398" s="223">
        <f t="shared" ref="AP398:BE398" si="2396">IFERROR(AP302-AP356-AP387,"-")</f>
        <v>0</v>
      </c>
      <c r="AQ398" s="221">
        <f t="shared" si="2396"/>
        <v>0</v>
      </c>
      <c r="AR398" s="221">
        <f t="shared" si="2396"/>
        <v>0</v>
      </c>
      <c r="AS398" s="224">
        <f t="shared" si="2396"/>
        <v>0</v>
      </c>
      <c r="AT398" s="223">
        <f t="shared" si="2396"/>
        <v>0</v>
      </c>
      <c r="AU398" s="221">
        <f t="shared" si="2396"/>
        <v>0</v>
      </c>
      <c r="AV398" s="221">
        <f t="shared" si="2396"/>
        <v>0</v>
      </c>
      <c r="AW398" s="224">
        <f t="shared" si="2396"/>
        <v>0</v>
      </c>
      <c r="AX398" s="223">
        <f t="shared" si="2396"/>
        <v>0</v>
      </c>
      <c r="AY398" s="221">
        <f t="shared" si="2396"/>
        <v>0</v>
      </c>
      <c r="AZ398" s="221">
        <f t="shared" si="2396"/>
        <v>0</v>
      </c>
      <c r="BA398" s="221">
        <f t="shared" si="2396"/>
        <v>0</v>
      </c>
      <c r="BB398" s="223">
        <f t="shared" si="2396"/>
        <v>0</v>
      </c>
      <c r="BC398" s="221">
        <f t="shared" si="2396"/>
        <v>0</v>
      </c>
      <c r="BD398" s="221">
        <f t="shared" si="2396"/>
        <v>0</v>
      </c>
      <c r="BE398" s="224">
        <f t="shared" si="2396"/>
        <v>0</v>
      </c>
      <c r="BF398" s="225"/>
      <c r="BG398" s="225"/>
      <c r="BH398" s="225" t="s">
        <v>112</v>
      </c>
    </row>
    <row r="399" spans="4:60" s="119" customFormat="1" ht="23.55" hidden="1" customHeight="1" outlineLevel="1" x14ac:dyDescent="0.45">
      <c r="D399" s="242" t="s">
        <v>374</v>
      </c>
      <c r="E399" s="242"/>
      <c r="F399" s="242"/>
      <c r="G399" s="242"/>
      <c r="H399" s="242"/>
      <c r="I399" s="242"/>
      <c r="J399" s="242"/>
      <c r="K399" s="242"/>
      <c r="L399" s="242"/>
      <c r="M399" s="4"/>
      <c r="N399" s="120"/>
      <c r="O399" s="120"/>
      <c r="P399" s="120"/>
      <c r="Q399" s="120"/>
      <c r="R399" s="120"/>
      <c r="S399" s="120"/>
      <c r="T399" s="120"/>
      <c r="U399" s="120"/>
      <c r="V399" s="120"/>
      <c r="W399" s="120"/>
      <c r="X399" s="121"/>
      <c r="Y399" s="120"/>
      <c r="Z399" s="120"/>
      <c r="AA399" s="120"/>
      <c r="AB399" s="120"/>
      <c r="AC399" s="121"/>
      <c r="AD399" s="120"/>
      <c r="AE399" s="120"/>
      <c r="AF399" s="120"/>
      <c r="AG399" s="121"/>
      <c r="AH399" s="121"/>
      <c r="AI399" s="120"/>
      <c r="AJ399" s="120"/>
      <c r="AK399" s="122"/>
      <c r="AL399" s="121"/>
      <c r="AM399" s="120"/>
      <c r="AN399" s="120"/>
      <c r="AO399" s="122"/>
      <c r="AP399" s="121"/>
      <c r="AQ399" s="120"/>
      <c r="AR399" s="120"/>
      <c r="AS399" s="122"/>
      <c r="AT399" s="121"/>
      <c r="AU399" s="120"/>
      <c r="AV399" s="120"/>
      <c r="AW399" s="122"/>
      <c r="AX399" s="121"/>
      <c r="AY399" s="120"/>
      <c r="AZ399" s="120"/>
      <c r="BA399" s="120"/>
      <c r="BB399" s="121"/>
      <c r="BC399" s="120"/>
      <c r="BD399" s="120"/>
      <c r="BE399" s="122"/>
      <c r="BF399" s="110"/>
      <c r="BG399" s="110"/>
      <c r="BH399" s="71" t="s">
        <v>112</v>
      </c>
    </row>
    <row r="400" spans="4:60" ht="4.95" customHeight="1" collapsed="1" x14ac:dyDescent="0.45">
      <c r="BH400" s="67" t="s">
        <v>112</v>
      </c>
    </row>
    <row r="401" spans="1:60" s="201" customFormat="1" x14ac:dyDescent="0.45">
      <c r="A401" s="201" t="s">
        <v>25</v>
      </c>
      <c r="D401" s="201" t="str">
        <f>Format!$E$5&amp;"（"&amp;Format!$E$6&amp;"）"</f>
        <v>（）</v>
      </c>
      <c r="L401" s="202"/>
      <c r="M401" s="203"/>
      <c r="N401" s="204" t="str">
        <f>N$5</f>
        <v>Act</v>
      </c>
      <c r="O401" s="204"/>
      <c r="P401" s="204"/>
      <c r="Q401" s="204"/>
      <c r="R401" s="204"/>
      <c r="S401" s="204"/>
      <c r="T401" s="204"/>
      <c r="U401" s="204"/>
      <c r="V401" s="204"/>
      <c r="W401" s="204"/>
      <c r="X401" s="205" t="str">
        <f>X$5</f>
        <v>Est</v>
      </c>
      <c r="Y401" s="204"/>
      <c r="Z401" s="204"/>
      <c r="AA401" s="204"/>
      <c r="AB401" s="204"/>
      <c r="AC401" s="205" t="str">
        <f>AC$5</f>
        <v>Co's</v>
      </c>
      <c r="AD401" s="204"/>
      <c r="AE401" s="204"/>
      <c r="AF401" s="204"/>
      <c r="AG401" s="205"/>
      <c r="AH401" s="205" t="str">
        <f>AH$5</f>
        <v>Act</v>
      </c>
      <c r="AI401" s="204" t="str">
        <f t="shared" ref="AI401:AK401" si="2397">AI$5</f>
        <v>Act</v>
      </c>
      <c r="AJ401" s="204" t="str">
        <f t="shared" si="2397"/>
        <v>Act</v>
      </c>
      <c r="AK401" s="206" t="str">
        <f t="shared" si="2397"/>
        <v>Act</v>
      </c>
      <c r="AL401" s="205" t="str">
        <f>AL$5</f>
        <v>Act</v>
      </c>
      <c r="AM401" s="204" t="str">
        <f t="shared" ref="AM401:AO401" si="2398">AM$5</f>
        <v>Act</v>
      </c>
      <c r="AN401" s="204" t="str">
        <f t="shared" si="2398"/>
        <v>Act</v>
      </c>
      <c r="AO401" s="206" t="str">
        <f t="shared" si="2398"/>
        <v>Act</v>
      </c>
      <c r="AP401" s="205" t="str">
        <f>AP$5</f>
        <v>Act</v>
      </c>
      <c r="AQ401" s="204" t="str">
        <f t="shared" ref="AQ401:BE401" si="2399">AQ$5</f>
        <v>Act</v>
      </c>
      <c r="AR401" s="204" t="str">
        <f t="shared" si="2399"/>
        <v>Act</v>
      </c>
      <c r="AS401" s="206" t="str">
        <f t="shared" si="2399"/>
        <v>Act</v>
      </c>
      <c r="AT401" s="205" t="str">
        <f t="shared" si="2399"/>
        <v>Act</v>
      </c>
      <c r="AU401" s="204" t="str">
        <f t="shared" si="2399"/>
        <v>Act</v>
      </c>
      <c r="AV401" s="204" t="str">
        <f t="shared" si="2399"/>
        <v>Act</v>
      </c>
      <c r="AW401" s="206" t="str">
        <f t="shared" si="2399"/>
        <v>Act</v>
      </c>
      <c r="AX401" s="205" t="str">
        <f t="shared" si="2399"/>
        <v>Act</v>
      </c>
      <c r="AY401" s="204" t="str">
        <f t="shared" si="2399"/>
        <v>Act</v>
      </c>
      <c r="AZ401" s="204" t="str">
        <f t="shared" si="2399"/>
        <v>Est</v>
      </c>
      <c r="BA401" s="204" t="str">
        <f t="shared" si="2399"/>
        <v>Est</v>
      </c>
      <c r="BB401" s="205" t="str">
        <f t="shared" si="2399"/>
        <v>Est</v>
      </c>
      <c r="BC401" s="204" t="str">
        <f t="shared" si="2399"/>
        <v>Est</v>
      </c>
      <c r="BD401" s="204" t="str">
        <f t="shared" si="2399"/>
        <v>Est</v>
      </c>
      <c r="BE401" s="206" t="str">
        <f t="shared" si="2399"/>
        <v>Est</v>
      </c>
      <c r="BF401" s="207"/>
      <c r="BG401" s="207"/>
      <c r="BH401" s="208" t="s">
        <v>112</v>
      </c>
    </row>
    <row r="402" spans="1:60" s="209" customFormat="1" x14ac:dyDescent="0.45">
      <c r="D402" s="209" t="s">
        <v>23</v>
      </c>
      <c r="L402" s="210" t="str">
        <f>L$6</f>
        <v>単位</v>
      </c>
      <c r="M402" s="211"/>
      <c r="N402" s="212" t="str">
        <f>N$6</f>
        <v>16/3</v>
      </c>
      <c r="O402" s="212" t="str">
        <f t="shared" ref="O402:BE402" si="2400">O$6</f>
        <v>17/3</v>
      </c>
      <c r="P402" s="212" t="str">
        <f t="shared" si="2400"/>
        <v>18/3</v>
      </c>
      <c r="Q402" s="212" t="str">
        <f t="shared" si="2400"/>
        <v>19/3</v>
      </c>
      <c r="R402" s="212" t="str">
        <f t="shared" si="2400"/>
        <v>20/3</v>
      </c>
      <c r="S402" s="212" t="str">
        <f t="shared" si="2400"/>
        <v>21/3</v>
      </c>
      <c r="T402" s="212" t="str">
        <f t="shared" si="2400"/>
        <v>22/3</v>
      </c>
      <c r="U402" s="212" t="str">
        <f t="shared" si="2400"/>
        <v>23/3</v>
      </c>
      <c r="V402" s="212" t="str">
        <f t="shared" si="2400"/>
        <v>24/3</v>
      </c>
      <c r="W402" s="212" t="str">
        <f t="shared" si="2400"/>
        <v>25/3</v>
      </c>
      <c r="X402" s="213" t="str">
        <f t="shared" si="2400"/>
        <v>26/3E</v>
      </c>
      <c r="Y402" s="212" t="str">
        <f t="shared" si="2400"/>
        <v>27/3E</v>
      </c>
      <c r="Z402" s="212" t="str">
        <f t="shared" si="2400"/>
        <v>28/3E</v>
      </c>
      <c r="AA402" s="212" t="str">
        <f t="shared" si="2400"/>
        <v>29/3E</v>
      </c>
      <c r="AB402" s="212" t="str">
        <f t="shared" si="2400"/>
        <v>30/3E</v>
      </c>
      <c r="AC402" s="213" t="str">
        <f t="shared" si="2400"/>
        <v>26/3CE</v>
      </c>
      <c r="AD402" s="212" t="str">
        <f t="shared" si="2400"/>
        <v>27/3CE</v>
      </c>
      <c r="AE402" s="212" t="str">
        <f t="shared" si="2400"/>
        <v>28/3CE</v>
      </c>
      <c r="AF402" s="212"/>
      <c r="AG402" s="213"/>
      <c r="AH402" s="213" t="str">
        <f t="shared" si="2400"/>
        <v>21/6</v>
      </c>
      <c r="AI402" s="212" t="str">
        <f t="shared" si="2400"/>
        <v>21/9</v>
      </c>
      <c r="AJ402" s="212" t="str">
        <f t="shared" si="2400"/>
        <v>21/12</v>
      </c>
      <c r="AK402" s="214" t="str">
        <f t="shared" si="2400"/>
        <v>22/3</v>
      </c>
      <c r="AL402" s="213" t="str">
        <f t="shared" si="2400"/>
        <v>22/6</v>
      </c>
      <c r="AM402" s="212" t="str">
        <f t="shared" si="2400"/>
        <v>22/9</v>
      </c>
      <c r="AN402" s="212" t="str">
        <f t="shared" si="2400"/>
        <v>22/12</v>
      </c>
      <c r="AO402" s="214" t="str">
        <f t="shared" si="2400"/>
        <v>23/3</v>
      </c>
      <c r="AP402" s="213" t="str">
        <f t="shared" si="2400"/>
        <v>23/6</v>
      </c>
      <c r="AQ402" s="212" t="str">
        <f t="shared" si="2400"/>
        <v>23/9</v>
      </c>
      <c r="AR402" s="212" t="str">
        <f t="shared" si="2400"/>
        <v>23/12</v>
      </c>
      <c r="AS402" s="214" t="str">
        <f t="shared" si="2400"/>
        <v>24/3</v>
      </c>
      <c r="AT402" s="213" t="str">
        <f t="shared" si="2400"/>
        <v>24/6</v>
      </c>
      <c r="AU402" s="212" t="str">
        <f t="shared" si="2400"/>
        <v>24/9</v>
      </c>
      <c r="AV402" s="212" t="str">
        <f t="shared" si="2400"/>
        <v>24/12</v>
      </c>
      <c r="AW402" s="214" t="str">
        <f t="shared" si="2400"/>
        <v>25/3</v>
      </c>
      <c r="AX402" s="213" t="str">
        <f t="shared" si="2400"/>
        <v>25/6</v>
      </c>
      <c r="AY402" s="212" t="str">
        <f t="shared" si="2400"/>
        <v>25/9</v>
      </c>
      <c r="AZ402" s="212" t="str">
        <f t="shared" si="2400"/>
        <v>25/12</v>
      </c>
      <c r="BA402" s="212" t="str">
        <f t="shared" si="2400"/>
        <v>26/3</v>
      </c>
      <c r="BB402" s="213" t="str">
        <f t="shared" si="2400"/>
        <v>26/6</v>
      </c>
      <c r="BC402" s="212" t="str">
        <f t="shared" si="2400"/>
        <v>26/9</v>
      </c>
      <c r="BD402" s="212" t="str">
        <f t="shared" si="2400"/>
        <v>26/12</v>
      </c>
      <c r="BE402" s="214" t="str">
        <f t="shared" si="2400"/>
        <v>27/3</v>
      </c>
      <c r="BF402" s="215"/>
      <c r="BG402" s="215"/>
      <c r="BH402" s="216" t="s">
        <v>112</v>
      </c>
    </row>
    <row r="403" spans="1:60" s="5" customFormat="1" x14ac:dyDescent="0.45">
      <c r="D403" s="5" t="s">
        <v>88</v>
      </c>
      <c r="L403" s="150" t="str">
        <f>Format!$E$10</f>
        <v>百万円</v>
      </c>
      <c r="M403" s="16"/>
      <c r="N403" s="33"/>
      <c r="O403" s="33"/>
      <c r="P403" s="33"/>
      <c r="Q403" s="33"/>
      <c r="R403" s="33"/>
      <c r="S403" s="33"/>
      <c r="T403" s="33"/>
      <c r="U403" s="33"/>
      <c r="V403" s="33"/>
      <c r="W403" s="33"/>
      <c r="X403" s="75">
        <f>SUM(X404,X405,X412,X416,X424)</f>
        <v>0</v>
      </c>
      <c r="Y403" s="76">
        <f t="shared" ref="Y403:AB403" si="2401">SUM(Y404,Y405,Y412,Y416,Y424)</f>
        <v>0</v>
      </c>
      <c r="Z403" s="76">
        <f t="shared" si="2401"/>
        <v>0</v>
      </c>
      <c r="AA403" s="76">
        <f t="shared" si="2401"/>
        <v>0</v>
      </c>
      <c r="AB403" s="76">
        <f t="shared" si="2401"/>
        <v>0</v>
      </c>
      <c r="AC403" s="34"/>
      <c r="AD403" s="33"/>
      <c r="AE403" s="33"/>
      <c r="AF403" s="33"/>
      <c r="AG403" s="34"/>
      <c r="AH403" s="34" t="s">
        <v>143</v>
      </c>
      <c r="AI403" s="33" t="s">
        <v>142</v>
      </c>
      <c r="AJ403" s="33" t="s">
        <v>142</v>
      </c>
      <c r="AK403" s="35" t="s">
        <v>142</v>
      </c>
      <c r="AL403" s="34" t="s">
        <v>143</v>
      </c>
      <c r="AM403" s="33" t="s">
        <v>142</v>
      </c>
      <c r="AN403" s="33" t="s">
        <v>142</v>
      </c>
      <c r="AO403" s="35" t="s">
        <v>142</v>
      </c>
      <c r="AP403" s="34" t="s">
        <v>143</v>
      </c>
      <c r="AQ403" s="33" t="s">
        <v>142</v>
      </c>
      <c r="AR403" s="33" t="s">
        <v>142</v>
      </c>
      <c r="AS403" s="35" t="s">
        <v>142</v>
      </c>
      <c r="AT403" s="34" t="s">
        <v>142</v>
      </c>
      <c r="AU403" s="33" t="s">
        <v>142</v>
      </c>
      <c r="AV403" s="33" t="s">
        <v>142</v>
      </c>
      <c r="AW403" s="35" t="s">
        <v>142</v>
      </c>
      <c r="AX403" s="34" t="s">
        <v>142</v>
      </c>
      <c r="AY403" s="33" t="s">
        <v>142</v>
      </c>
      <c r="AZ403" s="33" t="s">
        <v>142</v>
      </c>
      <c r="BA403" s="33" t="s">
        <v>142</v>
      </c>
      <c r="BB403" s="34" t="s">
        <v>142</v>
      </c>
      <c r="BC403" s="33" t="s">
        <v>142</v>
      </c>
      <c r="BD403" s="33" t="s">
        <v>142</v>
      </c>
      <c r="BE403" s="35" t="s">
        <v>142</v>
      </c>
      <c r="BF403" s="36"/>
      <c r="BG403" s="36"/>
      <c r="BH403" s="69" t="s">
        <v>112</v>
      </c>
    </row>
    <row r="404" spans="1:60" x14ac:dyDescent="0.45">
      <c r="E404" s="1" t="s">
        <v>91</v>
      </c>
      <c r="L404" s="148" t="str">
        <f>Format!$E$10</f>
        <v>百万円</v>
      </c>
      <c r="X404" s="61">
        <f>X159</f>
        <v>0</v>
      </c>
      <c r="Y404" s="62">
        <f>Y159</f>
        <v>0</v>
      </c>
      <c r="Z404" s="62">
        <f>Z159</f>
        <v>0</v>
      </c>
      <c r="AA404" s="62">
        <f>AA159</f>
        <v>0</v>
      </c>
      <c r="AB404" s="62">
        <f>AB159</f>
        <v>0</v>
      </c>
      <c r="AH404" s="25" t="s">
        <v>142</v>
      </c>
      <c r="AI404" s="24" t="s">
        <v>142</v>
      </c>
      <c r="AJ404" s="24" t="s">
        <v>142</v>
      </c>
      <c r="AK404" s="26" t="s">
        <v>142</v>
      </c>
      <c r="AL404" s="25" t="s">
        <v>142</v>
      </c>
      <c r="AM404" s="24" t="s">
        <v>142</v>
      </c>
      <c r="AN404" s="24" t="s">
        <v>142</v>
      </c>
      <c r="AO404" s="26" t="s">
        <v>142</v>
      </c>
      <c r="AP404" s="25" t="s">
        <v>142</v>
      </c>
      <c r="AQ404" s="24" t="s">
        <v>142</v>
      </c>
      <c r="AR404" s="24" t="s">
        <v>142</v>
      </c>
      <c r="AS404" s="26" t="s">
        <v>142</v>
      </c>
      <c r="AT404" s="25" t="s">
        <v>142</v>
      </c>
      <c r="AU404" s="24" t="s">
        <v>142</v>
      </c>
      <c r="AV404" s="24" t="s">
        <v>142</v>
      </c>
      <c r="AW404" s="26" t="s">
        <v>142</v>
      </c>
      <c r="AX404" s="25" t="s">
        <v>142</v>
      </c>
      <c r="AY404" s="24" t="s">
        <v>142</v>
      </c>
      <c r="AZ404" s="24" t="s">
        <v>142</v>
      </c>
      <c r="BA404" s="24" t="s">
        <v>142</v>
      </c>
      <c r="BB404" s="25" t="s">
        <v>142</v>
      </c>
      <c r="BC404" s="24" t="s">
        <v>142</v>
      </c>
      <c r="BD404" s="24" t="s">
        <v>142</v>
      </c>
      <c r="BE404" s="26" t="s">
        <v>142</v>
      </c>
      <c r="BH404" s="67" t="s">
        <v>112</v>
      </c>
    </row>
    <row r="405" spans="1:60" x14ac:dyDescent="0.45">
      <c r="E405" s="1" t="s">
        <v>114</v>
      </c>
      <c r="L405" s="148" t="str">
        <f>Format!$E$10</f>
        <v>百万円</v>
      </c>
      <c r="N405" s="24" t="str">
        <f t="shared" ref="N405:V405" si="2402">IF(SUM(N406:N411)=0,"-",SUM(N406:N411))</f>
        <v>-</v>
      </c>
      <c r="O405" s="24" t="str">
        <f t="shared" si="2402"/>
        <v>-</v>
      </c>
      <c r="P405" s="24" t="str">
        <f t="shared" si="2402"/>
        <v>-</v>
      </c>
      <c r="Q405" s="24" t="str">
        <f t="shared" si="2402"/>
        <v>-</v>
      </c>
      <c r="R405" s="24" t="str">
        <f t="shared" si="2402"/>
        <v>-</v>
      </c>
      <c r="S405" s="24" t="str">
        <f t="shared" si="2402"/>
        <v>-</v>
      </c>
      <c r="T405" s="24" t="str">
        <f t="shared" si="2402"/>
        <v>-</v>
      </c>
      <c r="U405" s="24" t="str">
        <f t="shared" si="2402"/>
        <v>-</v>
      </c>
      <c r="V405" s="24" t="str">
        <f t="shared" si="2402"/>
        <v>-</v>
      </c>
      <c r="W405" s="24" t="str">
        <f>IF(SUM(W406:W411)=0,"-",SUM(W406:W411))</f>
        <v>-</v>
      </c>
      <c r="X405" s="61">
        <f>SUM(X406:X411)</f>
        <v>0</v>
      </c>
      <c r="Y405" s="62">
        <f t="shared" ref="Y405:AB405" si="2403">SUM(Y406:Y411)</f>
        <v>0</v>
      </c>
      <c r="Z405" s="62">
        <f t="shared" si="2403"/>
        <v>0</v>
      </c>
      <c r="AA405" s="62">
        <f t="shared" si="2403"/>
        <v>0</v>
      </c>
      <c r="AB405" s="62">
        <f t="shared" si="2403"/>
        <v>0</v>
      </c>
      <c r="AH405" s="25" t="s">
        <v>142</v>
      </c>
      <c r="AI405" s="24" t="s">
        <v>142</v>
      </c>
      <c r="AJ405" s="24" t="s">
        <v>142</v>
      </c>
      <c r="AK405" s="26" t="s">
        <v>142</v>
      </c>
      <c r="AL405" s="25" t="s">
        <v>142</v>
      </c>
      <c r="AM405" s="24" t="s">
        <v>142</v>
      </c>
      <c r="AN405" s="24" t="s">
        <v>142</v>
      </c>
      <c r="AO405" s="26" t="s">
        <v>142</v>
      </c>
      <c r="AP405" s="25" t="s">
        <v>142</v>
      </c>
      <c r="AQ405" s="24" t="s">
        <v>142</v>
      </c>
      <c r="AR405" s="24" t="s">
        <v>142</v>
      </c>
      <c r="AS405" s="26" t="s">
        <v>142</v>
      </c>
      <c r="AT405" s="25" t="s">
        <v>142</v>
      </c>
      <c r="AU405" s="24" t="s">
        <v>142</v>
      </c>
      <c r="AV405" s="24" t="s">
        <v>142</v>
      </c>
      <c r="AW405" s="26" t="s">
        <v>142</v>
      </c>
      <c r="AX405" s="25" t="s">
        <v>142</v>
      </c>
      <c r="AY405" s="24" t="s">
        <v>142</v>
      </c>
      <c r="AZ405" s="24" t="s">
        <v>142</v>
      </c>
      <c r="BA405" s="24" t="s">
        <v>142</v>
      </c>
      <c r="BB405" s="25" t="s">
        <v>142</v>
      </c>
      <c r="BC405" s="24" t="s">
        <v>142</v>
      </c>
      <c r="BD405" s="24" t="s">
        <v>142</v>
      </c>
      <c r="BE405" s="26" t="s">
        <v>142</v>
      </c>
      <c r="BH405" s="67" t="s">
        <v>112</v>
      </c>
    </row>
    <row r="406" spans="1:60" hidden="1" outlineLevel="1" x14ac:dyDescent="0.45">
      <c r="F406" s="1" t="s">
        <v>77</v>
      </c>
      <c r="L406" s="148" t="str">
        <f>Format!$E$10</f>
        <v>百万円</v>
      </c>
      <c r="X406" s="61"/>
      <c r="Y406" s="62"/>
      <c r="Z406" s="62"/>
      <c r="AA406" s="62"/>
      <c r="AB406" s="62"/>
      <c r="AH406" s="25" t="s">
        <v>142</v>
      </c>
      <c r="AI406" s="24" t="s">
        <v>142</v>
      </c>
      <c r="AJ406" s="24" t="s">
        <v>142</v>
      </c>
      <c r="AK406" s="26" t="s">
        <v>142</v>
      </c>
      <c r="AL406" s="25" t="s">
        <v>142</v>
      </c>
      <c r="AM406" s="24" t="s">
        <v>142</v>
      </c>
      <c r="AN406" s="24" t="s">
        <v>142</v>
      </c>
      <c r="AO406" s="26" t="s">
        <v>142</v>
      </c>
      <c r="AP406" s="25" t="s">
        <v>142</v>
      </c>
      <c r="AQ406" s="24" t="s">
        <v>142</v>
      </c>
      <c r="AR406" s="24" t="s">
        <v>142</v>
      </c>
      <c r="AS406" s="26" t="s">
        <v>142</v>
      </c>
      <c r="AT406" s="25" t="s">
        <v>142</v>
      </c>
      <c r="AU406" s="24" t="s">
        <v>142</v>
      </c>
      <c r="AV406" s="24" t="s">
        <v>142</v>
      </c>
      <c r="AW406" s="26" t="s">
        <v>142</v>
      </c>
      <c r="AX406" s="25" t="s">
        <v>142</v>
      </c>
      <c r="AY406" s="24" t="s">
        <v>142</v>
      </c>
      <c r="AZ406" s="24" t="s">
        <v>142</v>
      </c>
      <c r="BA406" s="24" t="s">
        <v>142</v>
      </c>
      <c r="BB406" s="25" t="s">
        <v>142</v>
      </c>
      <c r="BC406" s="24" t="s">
        <v>142</v>
      </c>
      <c r="BD406" s="24" t="s">
        <v>142</v>
      </c>
      <c r="BE406" s="26" t="s">
        <v>142</v>
      </c>
      <c r="BH406" s="67" t="s">
        <v>112</v>
      </c>
    </row>
    <row r="407" spans="1:60" hidden="1" outlineLevel="1" x14ac:dyDescent="0.45">
      <c r="F407" s="1" t="s">
        <v>78</v>
      </c>
      <c r="L407" s="148" t="str">
        <f>Format!$E$10</f>
        <v>百万円</v>
      </c>
      <c r="X407" s="61"/>
      <c r="Y407" s="62"/>
      <c r="Z407" s="62"/>
      <c r="AA407" s="62"/>
      <c r="AB407" s="62"/>
      <c r="AH407" s="25" t="s">
        <v>142</v>
      </c>
      <c r="AI407" s="24" t="s">
        <v>142</v>
      </c>
      <c r="AJ407" s="24" t="s">
        <v>142</v>
      </c>
      <c r="AK407" s="26" t="s">
        <v>142</v>
      </c>
      <c r="AL407" s="25" t="s">
        <v>142</v>
      </c>
      <c r="AM407" s="24" t="s">
        <v>142</v>
      </c>
      <c r="AN407" s="24" t="s">
        <v>142</v>
      </c>
      <c r="AO407" s="26" t="s">
        <v>142</v>
      </c>
      <c r="AP407" s="25" t="s">
        <v>142</v>
      </c>
      <c r="AQ407" s="24" t="s">
        <v>142</v>
      </c>
      <c r="AR407" s="24" t="s">
        <v>142</v>
      </c>
      <c r="AS407" s="26" t="s">
        <v>142</v>
      </c>
      <c r="AT407" s="25" t="s">
        <v>142</v>
      </c>
      <c r="AU407" s="24" t="s">
        <v>142</v>
      </c>
      <c r="AV407" s="24" t="s">
        <v>142</v>
      </c>
      <c r="AW407" s="26" t="s">
        <v>142</v>
      </c>
      <c r="AX407" s="25" t="s">
        <v>142</v>
      </c>
      <c r="AY407" s="24" t="s">
        <v>142</v>
      </c>
      <c r="AZ407" s="24" t="s">
        <v>142</v>
      </c>
      <c r="BA407" s="24" t="s">
        <v>142</v>
      </c>
      <c r="BB407" s="25" t="s">
        <v>142</v>
      </c>
      <c r="BC407" s="24" t="s">
        <v>142</v>
      </c>
      <c r="BD407" s="24" t="s">
        <v>142</v>
      </c>
      <c r="BE407" s="26" t="s">
        <v>142</v>
      </c>
      <c r="BH407" s="67" t="s">
        <v>112</v>
      </c>
    </row>
    <row r="408" spans="1:60" hidden="1" outlineLevel="1" x14ac:dyDescent="0.45">
      <c r="F408" s="1" t="s">
        <v>48</v>
      </c>
      <c r="L408" s="148" t="str">
        <f>Format!$E$10</f>
        <v>百万円</v>
      </c>
      <c r="X408" s="61"/>
      <c r="Y408" s="62"/>
      <c r="Z408" s="62"/>
      <c r="AA408" s="62"/>
      <c r="AB408" s="62"/>
      <c r="AH408" s="25" t="s">
        <v>142</v>
      </c>
      <c r="AI408" s="24" t="s">
        <v>142</v>
      </c>
      <c r="AJ408" s="24" t="s">
        <v>142</v>
      </c>
      <c r="AK408" s="26" t="s">
        <v>142</v>
      </c>
      <c r="AL408" s="25" t="s">
        <v>142</v>
      </c>
      <c r="AM408" s="24" t="s">
        <v>142</v>
      </c>
      <c r="AN408" s="24" t="s">
        <v>142</v>
      </c>
      <c r="AO408" s="26" t="s">
        <v>142</v>
      </c>
      <c r="AP408" s="25" t="s">
        <v>142</v>
      </c>
      <c r="AQ408" s="24" t="s">
        <v>142</v>
      </c>
      <c r="AR408" s="24" t="s">
        <v>142</v>
      </c>
      <c r="AS408" s="26" t="s">
        <v>142</v>
      </c>
      <c r="AT408" s="25" t="s">
        <v>142</v>
      </c>
      <c r="AU408" s="24" t="s">
        <v>142</v>
      </c>
      <c r="AV408" s="24" t="s">
        <v>142</v>
      </c>
      <c r="AW408" s="26" t="s">
        <v>142</v>
      </c>
      <c r="AX408" s="25" t="s">
        <v>142</v>
      </c>
      <c r="AY408" s="24" t="s">
        <v>142</v>
      </c>
      <c r="AZ408" s="24" t="s">
        <v>142</v>
      </c>
      <c r="BA408" s="24" t="s">
        <v>142</v>
      </c>
      <c r="BB408" s="25" t="s">
        <v>142</v>
      </c>
      <c r="BC408" s="24" t="s">
        <v>142</v>
      </c>
      <c r="BD408" s="24" t="s">
        <v>142</v>
      </c>
      <c r="BE408" s="26" t="s">
        <v>142</v>
      </c>
      <c r="BH408" s="67" t="s">
        <v>112</v>
      </c>
    </row>
    <row r="409" spans="1:60" hidden="1" outlineLevel="1" x14ac:dyDescent="0.45">
      <c r="F409" s="66" t="s">
        <v>529</v>
      </c>
      <c r="L409" s="148" t="str">
        <f>Format!$E$10</f>
        <v>百万円</v>
      </c>
      <c r="X409" s="61"/>
      <c r="Y409" s="62"/>
      <c r="Z409" s="62"/>
      <c r="AA409" s="62"/>
      <c r="AB409" s="62"/>
      <c r="AH409" s="25" t="s">
        <v>142</v>
      </c>
      <c r="AI409" s="24" t="s">
        <v>142</v>
      </c>
      <c r="AJ409" s="24" t="s">
        <v>142</v>
      </c>
      <c r="AK409" s="26" t="s">
        <v>142</v>
      </c>
      <c r="AL409" s="25" t="s">
        <v>142</v>
      </c>
      <c r="AM409" s="24" t="s">
        <v>142</v>
      </c>
      <c r="AN409" s="24" t="s">
        <v>142</v>
      </c>
      <c r="AO409" s="26" t="s">
        <v>142</v>
      </c>
      <c r="AP409" s="25" t="s">
        <v>142</v>
      </c>
      <c r="AQ409" s="24" t="s">
        <v>142</v>
      </c>
      <c r="AR409" s="24" t="s">
        <v>142</v>
      </c>
      <c r="AS409" s="26" t="s">
        <v>142</v>
      </c>
      <c r="AT409" s="25" t="s">
        <v>142</v>
      </c>
      <c r="AU409" s="24" t="s">
        <v>142</v>
      </c>
      <c r="AV409" s="24" t="s">
        <v>142</v>
      </c>
      <c r="AW409" s="26" t="s">
        <v>142</v>
      </c>
      <c r="AX409" s="25" t="s">
        <v>142</v>
      </c>
      <c r="AY409" s="24" t="s">
        <v>142</v>
      </c>
      <c r="AZ409" s="24" t="s">
        <v>142</v>
      </c>
      <c r="BA409" s="24" t="s">
        <v>142</v>
      </c>
      <c r="BB409" s="25" t="s">
        <v>142</v>
      </c>
      <c r="BC409" s="24" t="s">
        <v>142</v>
      </c>
      <c r="BD409" s="24" t="s">
        <v>142</v>
      </c>
      <c r="BE409" s="26" t="s">
        <v>142</v>
      </c>
      <c r="BH409" s="67" t="s">
        <v>112</v>
      </c>
    </row>
    <row r="410" spans="1:60" hidden="1" outlineLevel="1" x14ac:dyDescent="0.45">
      <c r="F410" s="1" t="s">
        <v>102</v>
      </c>
      <c r="L410" s="148" t="str">
        <f>Format!$E$10</f>
        <v>百万円</v>
      </c>
      <c r="X410" s="61" t="str">
        <f>X283</f>
        <v>-</v>
      </c>
      <c r="Y410" s="62" t="str">
        <f>Y283</f>
        <v>-</v>
      </c>
      <c r="Z410" s="62" t="str">
        <f>Z283</f>
        <v>-</v>
      </c>
      <c r="AA410" s="62" t="str">
        <f>AA283</f>
        <v>-</v>
      </c>
      <c r="AB410" s="62" t="str">
        <f>AB283</f>
        <v>-</v>
      </c>
      <c r="AH410" s="25" t="s">
        <v>142</v>
      </c>
      <c r="AI410" s="24" t="s">
        <v>142</v>
      </c>
      <c r="AJ410" s="24" t="s">
        <v>142</v>
      </c>
      <c r="AK410" s="26" t="s">
        <v>142</v>
      </c>
      <c r="AL410" s="25" t="s">
        <v>142</v>
      </c>
      <c r="AM410" s="24" t="s">
        <v>142</v>
      </c>
      <c r="AN410" s="24" t="s">
        <v>142</v>
      </c>
      <c r="AO410" s="26" t="s">
        <v>142</v>
      </c>
      <c r="AP410" s="25" t="s">
        <v>142</v>
      </c>
      <c r="AQ410" s="24" t="s">
        <v>142</v>
      </c>
      <c r="AR410" s="24" t="s">
        <v>142</v>
      </c>
      <c r="AS410" s="26" t="s">
        <v>142</v>
      </c>
      <c r="AT410" s="25" t="s">
        <v>142</v>
      </c>
      <c r="AU410" s="24" t="s">
        <v>142</v>
      </c>
      <c r="AV410" s="24" t="s">
        <v>142</v>
      </c>
      <c r="AW410" s="26" t="s">
        <v>142</v>
      </c>
      <c r="AX410" s="25" t="s">
        <v>142</v>
      </c>
      <c r="AY410" s="24" t="s">
        <v>142</v>
      </c>
      <c r="AZ410" s="24" t="s">
        <v>142</v>
      </c>
      <c r="BA410" s="24" t="s">
        <v>142</v>
      </c>
      <c r="BB410" s="25" t="s">
        <v>142</v>
      </c>
      <c r="BC410" s="24" t="s">
        <v>142</v>
      </c>
      <c r="BD410" s="24" t="s">
        <v>142</v>
      </c>
      <c r="BE410" s="26" t="s">
        <v>142</v>
      </c>
      <c r="BH410" s="67" t="s">
        <v>112</v>
      </c>
    </row>
    <row r="411" spans="1:60" hidden="1" outlineLevel="1" x14ac:dyDescent="0.45">
      <c r="F411" s="1" t="s">
        <v>103</v>
      </c>
      <c r="L411" s="148" t="str">
        <f>Format!$E$10</f>
        <v>百万円</v>
      </c>
      <c r="X411" s="61">
        <f>X287</f>
        <v>0</v>
      </c>
      <c r="Y411" s="62">
        <f>Y287</f>
        <v>0</v>
      </c>
      <c r="Z411" s="62">
        <f>Z287</f>
        <v>0</v>
      </c>
      <c r="AA411" s="62">
        <f>AA287</f>
        <v>0</v>
      </c>
      <c r="AB411" s="62">
        <f>AB287</f>
        <v>0</v>
      </c>
      <c r="AH411" s="25" t="s">
        <v>142</v>
      </c>
      <c r="AI411" s="24" t="s">
        <v>142</v>
      </c>
      <c r="AJ411" s="24" t="s">
        <v>142</v>
      </c>
      <c r="AK411" s="26" t="s">
        <v>142</v>
      </c>
      <c r="AL411" s="25" t="s">
        <v>142</v>
      </c>
      <c r="AM411" s="24" t="s">
        <v>142</v>
      </c>
      <c r="AN411" s="24" t="s">
        <v>142</v>
      </c>
      <c r="AO411" s="26" t="s">
        <v>142</v>
      </c>
      <c r="AP411" s="25" t="s">
        <v>142</v>
      </c>
      <c r="AQ411" s="24" t="s">
        <v>142</v>
      </c>
      <c r="AR411" s="24" t="s">
        <v>142</v>
      </c>
      <c r="AS411" s="26" t="s">
        <v>142</v>
      </c>
      <c r="AT411" s="25" t="s">
        <v>142</v>
      </c>
      <c r="AU411" s="24" t="s">
        <v>142</v>
      </c>
      <c r="AV411" s="24" t="s">
        <v>142</v>
      </c>
      <c r="AW411" s="26" t="s">
        <v>142</v>
      </c>
      <c r="AX411" s="25" t="s">
        <v>142</v>
      </c>
      <c r="AY411" s="24" t="s">
        <v>142</v>
      </c>
      <c r="AZ411" s="24" t="s">
        <v>142</v>
      </c>
      <c r="BA411" s="24" t="s">
        <v>142</v>
      </c>
      <c r="BB411" s="25" t="s">
        <v>142</v>
      </c>
      <c r="BC411" s="24" t="s">
        <v>142</v>
      </c>
      <c r="BD411" s="24" t="s">
        <v>142</v>
      </c>
      <c r="BE411" s="26" t="s">
        <v>142</v>
      </c>
      <c r="BH411" s="67" t="s">
        <v>112</v>
      </c>
    </row>
    <row r="412" spans="1:60" collapsed="1" x14ac:dyDescent="0.45">
      <c r="E412" s="1" t="s">
        <v>80</v>
      </c>
      <c r="L412" s="148" t="str">
        <f>Format!$E$10</f>
        <v>百万円</v>
      </c>
      <c r="N412" s="24" t="str">
        <f t="shared" ref="N412:V412" si="2404">IF(SUM(N413:N415)=0,"-",SUM(N413:N415))</f>
        <v>-</v>
      </c>
      <c r="O412" s="24" t="str">
        <f t="shared" si="2404"/>
        <v>-</v>
      </c>
      <c r="P412" s="24" t="str">
        <f t="shared" si="2404"/>
        <v>-</v>
      </c>
      <c r="Q412" s="24" t="str">
        <f t="shared" si="2404"/>
        <v>-</v>
      </c>
      <c r="R412" s="24" t="str">
        <f t="shared" si="2404"/>
        <v>-</v>
      </c>
      <c r="S412" s="24" t="str">
        <f t="shared" si="2404"/>
        <v>-</v>
      </c>
      <c r="T412" s="24" t="str">
        <f t="shared" si="2404"/>
        <v>-</v>
      </c>
      <c r="U412" s="24" t="str">
        <f t="shared" si="2404"/>
        <v>-</v>
      </c>
      <c r="V412" s="24" t="str">
        <f t="shared" si="2404"/>
        <v>-</v>
      </c>
      <c r="W412" s="24" t="str">
        <f>IF(SUM(W413:W415)=0,"-",SUM(W413:W415))</f>
        <v>-</v>
      </c>
      <c r="X412" s="61">
        <f>SUM(X413:X415)</f>
        <v>0</v>
      </c>
      <c r="Y412" s="62">
        <f t="shared" ref="Y412:AB412" si="2405">SUM(Y413:Y415)</f>
        <v>0</v>
      </c>
      <c r="Z412" s="62">
        <f t="shared" si="2405"/>
        <v>0</v>
      </c>
      <c r="AA412" s="62">
        <f t="shared" si="2405"/>
        <v>0</v>
      </c>
      <c r="AB412" s="62">
        <f t="shared" si="2405"/>
        <v>0</v>
      </c>
      <c r="AH412" s="25" t="s">
        <v>142</v>
      </c>
      <c r="AI412" s="24" t="s">
        <v>142</v>
      </c>
      <c r="AJ412" s="24" t="s">
        <v>142</v>
      </c>
      <c r="AK412" s="26" t="s">
        <v>142</v>
      </c>
      <c r="AL412" s="25" t="s">
        <v>142</v>
      </c>
      <c r="AM412" s="24" t="s">
        <v>142</v>
      </c>
      <c r="AN412" s="24" t="s">
        <v>142</v>
      </c>
      <c r="AO412" s="26" t="s">
        <v>142</v>
      </c>
      <c r="AP412" s="25" t="s">
        <v>142</v>
      </c>
      <c r="AQ412" s="24" t="s">
        <v>142</v>
      </c>
      <c r="AR412" s="24" t="s">
        <v>142</v>
      </c>
      <c r="AS412" s="26" t="s">
        <v>142</v>
      </c>
      <c r="AT412" s="25" t="s">
        <v>142</v>
      </c>
      <c r="AU412" s="24" t="s">
        <v>142</v>
      </c>
      <c r="AV412" s="24" t="s">
        <v>142</v>
      </c>
      <c r="AW412" s="26" t="s">
        <v>142</v>
      </c>
      <c r="AX412" s="25" t="s">
        <v>142</v>
      </c>
      <c r="AY412" s="24" t="s">
        <v>142</v>
      </c>
      <c r="AZ412" s="24" t="s">
        <v>142</v>
      </c>
      <c r="BA412" s="24" t="s">
        <v>142</v>
      </c>
      <c r="BB412" s="25" t="s">
        <v>142</v>
      </c>
      <c r="BC412" s="24" t="s">
        <v>142</v>
      </c>
      <c r="BD412" s="24" t="s">
        <v>142</v>
      </c>
      <c r="BE412" s="26" t="s">
        <v>142</v>
      </c>
      <c r="BH412" s="67" t="s">
        <v>112</v>
      </c>
    </row>
    <row r="413" spans="1:60" hidden="1" outlineLevel="1" x14ac:dyDescent="0.45">
      <c r="F413" s="1" t="s">
        <v>81</v>
      </c>
      <c r="L413" s="148" t="str">
        <f>Format!$E$10</f>
        <v>百万円</v>
      </c>
      <c r="X413" s="61" t="str">
        <f>IFERROR(W308-X308,"-")</f>
        <v>-</v>
      </c>
      <c r="Y413" s="62">
        <f>IFERROR(X308-Y308,"-")</f>
        <v>0</v>
      </c>
      <c r="Z413" s="62">
        <f>IFERROR(Y308-Z308,"-")</f>
        <v>0</v>
      </c>
      <c r="AA413" s="62">
        <f>IFERROR(Z308-AA308,"-")</f>
        <v>0</v>
      </c>
      <c r="AB413" s="62">
        <f>IFERROR(AA308-AB308,"-")</f>
        <v>0</v>
      </c>
      <c r="AH413" s="25" t="s">
        <v>142</v>
      </c>
      <c r="AI413" s="24" t="s">
        <v>142</v>
      </c>
      <c r="AJ413" s="24" t="s">
        <v>142</v>
      </c>
      <c r="AK413" s="26" t="s">
        <v>142</v>
      </c>
      <c r="AL413" s="25" t="s">
        <v>142</v>
      </c>
      <c r="AM413" s="24" t="s">
        <v>142</v>
      </c>
      <c r="AN413" s="24" t="s">
        <v>142</v>
      </c>
      <c r="AO413" s="26" t="s">
        <v>142</v>
      </c>
      <c r="AP413" s="25" t="s">
        <v>142</v>
      </c>
      <c r="AQ413" s="24" t="s">
        <v>142</v>
      </c>
      <c r="AR413" s="24" t="s">
        <v>142</v>
      </c>
      <c r="AS413" s="26" t="s">
        <v>142</v>
      </c>
      <c r="AT413" s="25" t="s">
        <v>142</v>
      </c>
      <c r="AU413" s="24" t="s">
        <v>142</v>
      </c>
      <c r="AV413" s="24" t="s">
        <v>142</v>
      </c>
      <c r="AW413" s="26" t="s">
        <v>142</v>
      </c>
      <c r="AX413" s="25" t="s">
        <v>142</v>
      </c>
      <c r="AY413" s="24" t="s">
        <v>142</v>
      </c>
      <c r="AZ413" s="24" t="s">
        <v>142</v>
      </c>
      <c r="BA413" s="24" t="s">
        <v>142</v>
      </c>
      <c r="BB413" s="25" t="s">
        <v>142</v>
      </c>
      <c r="BC413" s="24" t="s">
        <v>142</v>
      </c>
      <c r="BD413" s="24" t="s">
        <v>142</v>
      </c>
      <c r="BE413" s="26" t="s">
        <v>142</v>
      </c>
      <c r="BH413" s="67" t="s">
        <v>112</v>
      </c>
    </row>
    <row r="414" spans="1:60" hidden="1" outlineLevel="1" x14ac:dyDescent="0.45">
      <c r="F414" s="1" t="s">
        <v>82</v>
      </c>
      <c r="L414" s="148" t="str">
        <f>Format!$E$10</f>
        <v>百万円</v>
      </c>
      <c r="X414" s="61" t="str">
        <f>IFERROR(W313-X313,"-")</f>
        <v>-</v>
      </c>
      <c r="Y414" s="62">
        <f>IFERROR(X313-Y313,"-")</f>
        <v>0</v>
      </c>
      <c r="Z414" s="62">
        <f>IFERROR(Y313-Z313,"-")</f>
        <v>0</v>
      </c>
      <c r="AA414" s="62">
        <f>IFERROR(Z313-AA313,"-")</f>
        <v>0</v>
      </c>
      <c r="AB414" s="62">
        <f>IFERROR(AA313-AB313,"-")</f>
        <v>0</v>
      </c>
      <c r="AH414" s="25" t="s">
        <v>142</v>
      </c>
      <c r="AI414" s="24" t="s">
        <v>142</v>
      </c>
      <c r="AJ414" s="24" t="s">
        <v>142</v>
      </c>
      <c r="AK414" s="26" t="s">
        <v>142</v>
      </c>
      <c r="AL414" s="25" t="s">
        <v>142</v>
      </c>
      <c r="AM414" s="24" t="s">
        <v>142</v>
      </c>
      <c r="AN414" s="24" t="s">
        <v>142</v>
      </c>
      <c r="AO414" s="26" t="s">
        <v>142</v>
      </c>
      <c r="AP414" s="25" t="s">
        <v>142</v>
      </c>
      <c r="AQ414" s="24" t="s">
        <v>142</v>
      </c>
      <c r="AR414" s="24" t="s">
        <v>142</v>
      </c>
      <c r="AS414" s="26" t="s">
        <v>142</v>
      </c>
      <c r="AT414" s="25" t="s">
        <v>142</v>
      </c>
      <c r="AU414" s="24" t="s">
        <v>142</v>
      </c>
      <c r="AV414" s="24" t="s">
        <v>142</v>
      </c>
      <c r="AW414" s="26" t="s">
        <v>142</v>
      </c>
      <c r="AX414" s="25" t="s">
        <v>142</v>
      </c>
      <c r="AY414" s="24" t="s">
        <v>142</v>
      </c>
      <c r="AZ414" s="24" t="s">
        <v>142</v>
      </c>
      <c r="BA414" s="24" t="s">
        <v>142</v>
      </c>
      <c r="BB414" s="25" t="s">
        <v>142</v>
      </c>
      <c r="BC414" s="24" t="s">
        <v>142</v>
      </c>
      <c r="BD414" s="24" t="s">
        <v>142</v>
      </c>
      <c r="BE414" s="26" t="s">
        <v>142</v>
      </c>
      <c r="BH414" s="67" t="s">
        <v>112</v>
      </c>
    </row>
    <row r="415" spans="1:60" hidden="1" outlineLevel="1" x14ac:dyDescent="0.45">
      <c r="F415" s="1" t="s">
        <v>83</v>
      </c>
      <c r="L415" s="148" t="str">
        <f>Format!$E$10</f>
        <v>百万円</v>
      </c>
      <c r="X415" s="61" t="str">
        <f>IFERROR(X358-W358,"-")</f>
        <v>-</v>
      </c>
      <c r="Y415" s="62">
        <f>IFERROR(Y358-X358,"-")</f>
        <v>0</v>
      </c>
      <c r="Z415" s="62">
        <f>IFERROR(Z358-Y358,"-")</f>
        <v>0</v>
      </c>
      <c r="AA415" s="62">
        <f>IFERROR(AA358-Z358,"-")</f>
        <v>0</v>
      </c>
      <c r="AB415" s="62">
        <f>IFERROR(AB358-AA358,"-")</f>
        <v>0</v>
      </c>
      <c r="AH415" s="25" t="s">
        <v>142</v>
      </c>
      <c r="AI415" s="24" t="s">
        <v>142</v>
      </c>
      <c r="AJ415" s="24" t="s">
        <v>142</v>
      </c>
      <c r="AK415" s="26" t="s">
        <v>142</v>
      </c>
      <c r="AL415" s="25" t="s">
        <v>142</v>
      </c>
      <c r="AM415" s="24" t="s">
        <v>142</v>
      </c>
      <c r="AN415" s="24" t="s">
        <v>142</v>
      </c>
      <c r="AO415" s="26" t="s">
        <v>142</v>
      </c>
      <c r="AP415" s="25" t="s">
        <v>142</v>
      </c>
      <c r="AQ415" s="24" t="s">
        <v>142</v>
      </c>
      <c r="AR415" s="24" t="s">
        <v>142</v>
      </c>
      <c r="AS415" s="26" t="s">
        <v>142</v>
      </c>
      <c r="AT415" s="25" t="s">
        <v>142</v>
      </c>
      <c r="AU415" s="24" t="s">
        <v>142</v>
      </c>
      <c r="AV415" s="24" t="s">
        <v>142</v>
      </c>
      <c r="AW415" s="26" t="s">
        <v>142</v>
      </c>
      <c r="AX415" s="25" t="s">
        <v>142</v>
      </c>
      <c r="AY415" s="24" t="s">
        <v>142</v>
      </c>
      <c r="AZ415" s="24" t="s">
        <v>142</v>
      </c>
      <c r="BA415" s="24" t="s">
        <v>142</v>
      </c>
      <c r="BB415" s="25" t="s">
        <v>142</v>
      </c>
      <c r="BC415" s="24" t="s">
        <v>142</v>
      </c>
      <c r="BD415" s="24" t="s">
        <v>142</v>
      </c>
      <c r="BE415" s="26" t="s">
        <v>142</v>
      </c>
      <c r="BH415" s="67" t="s">
        <v>112</v>
      </c>
    </row>
    <row r="416" spans="1:60" collapsed="1" x14ac:dyDescent="0.45">
      <c r="E416" s="1" t="s">
        <v>84</v>
      </c>
      <c r="L416" s="148" t="str">
        <f>Format!$E$10</f>
        <v>百万円</v>
      </c>
      <c r="N416" s="24" t="str">
        <f>IFERROR(IF((N403-SUM(N404,N405,N412,N424))=0,"-",(N403-SUM(N404,N405,N412,N424))),"-")</f>
        <v>-</v>
      </c>
      <c r="O416" s="24" t="str">
        <f t="shared" ref="O416:W416" si="2406">IFERROR(IF((O403-SUM(O404,O405,O412,O424))=0,"-",(O403-SUM(O404,O405,O412,O424))),"-")</f>
        <v>-</v>
      </c>
      <c r="P416" s="24" t="str">
        <f t="shared" si="2406"/>
        <v>-</v>
      </c>
      <c r="Q416" s="24" t="str">
        <f t="shared" si="2406"/>
        <v>-</v>
      </c>
      <c r="R416" s="24" t="str">
        <f t="shared" si="2406"/>
        <v>-</v>
      </c>
      <c r="S416" s="24" t="str">
        <f t="shared" si="2406"/>
        <v>-</v>
      </c>
      <c r="T416" s="24" t="str">
        <f t="shared" si="2406"/>
        <v>-</v>
      </c>
      <c r="U416" s="24" t="str">
        <f t="shared" si="2406"/>
        <v>-</v>
      </c>
      <c r="V416" s="24" t="str">
        <f t="shared" si="2406"/>
        <v>-</v>
      </c>
      <c r="W416" s="24" t="str">
        <f t="shared" si="2406"/>
        <v>-</v>
      </c>
      <c r="X416" s="61">
        <f>SUM(X417:X423)</f>
        <v>0</v>
      </c>
      <c r="Y416" s="62">
        <f t="shared" ref="Y416:AB416" si="2407">SUM(Y417:Y423)</f>
        <v>0</v>
      </c>
      <c r="Z416" s="62">
        <f t="shared" si="2407"/>
        <v>0</v>
      </c>
      <c r="AA416" s="62">
        <f t="shared" si="2407"/>
        <v>0</v>
      </c>
      <c r="AB416" s="62">
        <f t="shared" si="2407"/>
        <v>0</v>
      </c>
      <c r="AH416" s="25" t="s">
        <v>142</v>
      </c>
      <c r="AI416" s="24" t="s">
        <v>142</v>
      </c>
      <c r="AJ416" s="24" t="s">
        <v>142</v>
      </c>
      <c r="AK416" s="26" t="s">
        <v>142</v>
      </c>
      <c r="AL416" s="25" t="s">
        <v>142</v>
      </c>
      <c r="AM416" s="24" t="s">
        <v>142</v>
      </c>
      <c r="AN416" s="24" t="s">
        <v>142</v>
      </c>
      <c r="AO416" s="26" t="s">
        <v>142</v>
      </c>
      <c r="AP416" s="25" t="s">
        <v>142</v>
      </c>
      <c r="AQ416" s="24" t="s">
        <v>142</v>
      </c>
      <c r="AR416" s="24" t="s">
        <v>142</v>
      </c>
      <c r="AS416" s="26" t="s">
        <v>142</v>
      </c>
      <c r="AT416" s="25" t="s">
        <v>142</v>
      </c>
      <c r="AU416" s="24" t="s">
        <v>142</v>
      </c>
      <c r="AV416" s="24" t="s">
        <v>142</v>
      </c>
      <c r="AW416" s="26" t="s">
        <v>142</v>
      </c>
      <c r="AX416" s="25" t="s">
        <v>142</v>
      </c>
      <c r="AY416" s="24" t="s">
        <v>142</v>
      </c>
      <c r="AZ416" s="24" t="s">
        <v>142</v>
      </c>
      <c r="BA416" s="24" t="s">
        <v>142</v>
      </c>
      <c r="BB416" s="25" t="s">
        <v>142</v>
      </c>
      <c r="BC416" s="24" t="s">
        <v>142</v>
      </c>
      <c r="BD416" s="24" t="s">
        <v>142</v>
      </c>
      <c r="BE416" s="26" t="s">
        <v>142</v>
      </c>
      <c r="BH416" s="67" t="s">
        <v>112</v>
      </c>
    </row>
    <row r="417" spans="4:60" hidden="1" outlineLevel="1" x14ac:dyDescent="0.45">
      <c r="F417" s="1" t="s">
        <v>48</v>
      </c>
      <c r="L417" s="148" t="str">
        <f>Format!$E$10</f>
        <v>百万円</v>
      </c>
      <c r="X417" s="61"/>
      <c r="Y417" s="62"/>
      <c r="Z417" s="62"/>
      <c r="AA417" s="62"/>
      <c r="AB417" s="62"/>
      <c r="AH417" s="25" t="s">
        <v>142</v>
      </c>
      <c r="AI417" s="24" t="s">
        <v>142</v>
      </c>
      <c r="AJ417" s="24" t="s">
        <v>142</v>
      </c>
      <c r="AK417" s="26" t="s">
        <v>142</v>
      </c>
      <c r="AL417" s="25" t="s">
        <v>142</v>
      </c>
      <c r="AM417" s="24" t="s">
        <v>142</v>
      </c>
      <c r="AN417" s="24" t="s">
        <v>142</v>
      </c>
      <c r="AO417" s="26" t="s">
        <v>142</v>
      </c>
      <c r="AP417" s="25" t="s">
        <v>142</v>
      </c>
      <c r="AQ417" s="24" t="s">
        <v>142</v>
      </c>
      <c r="AR417" s="24" t="s">
        <v>142</v>
      </c>
      <c r="AS417" s="26" t="s">
        <v>142</v>
      </c>
      <c r="AT417" s="25" t="s">
        <v>142</v>
      </c>
      <c r="AU417" s="24" t="s">
        <v>142</v>
      </c>
      <c r="AV417" s="24" t="s">
        <v>142</v>
      </c>
      <c r="AW417" s="26" t="s">
        <v>142</v>
      </c>
      <c r="AX417" s="25" t="s">
        <v>142</v>
      </c>
      <c r="AY417" s="24" t="s">
        <v>142</v>
      </c>
      <c r="AZ417" s="24" t="s">
        <v>142</v>
      </c>
      <c r="BA417" s="24" t="s">
        <v>142</v>
      </c>
      <c r="BB417" s="25" t="s">
        <v>142</v>
      </c>
      <c r="BC417" s="24" t="s">
        <v>142</v>
      </c>
      <c r="BD417" s="24" t="s">
        <v>142</v>
      </c>
      <c r="BE417" s="26" t="s">
        <v>142</v>
      </c>
      <c r="BH417" s="67" t="s">
        <v>112</v>
      </c>
    </row>
    <row r="418" spans="4:60" hidden="1" outlineLevel="1" x14ac:dyDescent="0.45">
      <c r="F418" s="1" t="s">
        <v>61</v>
      </c>
      <c r="L418" s="148" t="str">
        <f>Format!$E$10</f>
        <v>百万円</v>
      </c>
      <c r="X418" s="61"/>
      <c r="Y418" s="62"/>
      <c r="Z418" s="62"/>
      <c r="AA418" s="62"/>
      <c r="AB418" s="62"/>
      <c r="AH418" s="25" t="s">
        <v>142</v>
      </c>
      <c r="AI418" s="24" t="s">
        <v>142</v>
      </c>
      <c r="AJ418" s="24" t="s">
        <v>142</v>
      </c>
      <c r="AK418" s="26" t="s">
        <v>142</v>
      </c>
      <c r="AL418" s="25" t="s">
        <v>142</v>
      </c>
      <c r="AM418" s="24" t="s">
        <v>142</v>
      </c>
      <c r="AN418" s="24" t="s">
        <v>142</v>
      </c>
      <c r="AO418" s="26" t="s">
        <v>142</v>
      </c>
      <c r="AP418" s="25" t="s">
        <v>142</v>
      </c>
      <c r="AQ418" s="24" t="s">
        <v>142</v>
      </c>
      <c r="AR418" s="24" t="s">
        <v>142</v>
      </c>
      <c r="AS418" s="26" t="s">
        <v>142</v>
      </c>
      <c r="AT418" s="25" t="s">
        <v>142</v>
      </c>
      <c r="AU418" s="24" t="s">
        <v>142</v>
      </c>
      <c r="AV418" s="24" t="s">
        <v>142</v>
      </c>
      <c r="AW418" s="26" t="s">
        <v>142</v>
      </c>
      <c r="AX418" s="25" t="s">
        <v>142</v>
      </c>
      <c r="AY418" s="24" t="s">
        <v>142</v>
      </c>
      <c r="AZ418" s="24" t="s">
        <v>142</v>
      </c>
      <c r="BA418" s="24" t="s">
        <v>142</v>
      </c>
      <c r="BB418" s="25" t="s">
        <v>142</v>
      </c>
      <c r="BC418" s="24" t="s">
        <v>142</v>
      </c>
      <c r="BD418" s="24" t="s">
        <v>142</v>
      </c>
      <c r="BE418" s="26" t="s">
        <v>142</v>
      </c>
      <c r="BH418" s="67" t="s">
        <v>112</v>
      </c>
    </row>
    <row r="419" spans="4:60" hidden="1" outlineLevel="1" x14ac:dyDescent="0.45">
      <c r="F419" s="1" t="s">
        <v>79</v>
      </c>
      <c r="L419" s="148" t="str">
        <f>Format!$E$10</f>
        <v>百万円</v>
      </c>
      <c r="X419" s="61"/>
      <c r="Y419" s="62"/>
      <c r="Z419" s="62"/>
      <c r="AA419" s="62"/>
      <c r="AB419" s="62"/>
      <c r="AH419" s="25" t="s">
        <v>142</v>
      </c>
      <c r="AI419" s="24" t="s">
        <v>142</v>
      </c>
      <c r="AJ419" s="24" t="s">
        <v>142</v>
      </c>
      <c r="AK419" s="26" t="s">
        <v>142</v>
      </c>
      <c r="AL419" s="25" t="s">
        <v>142</v>
      </c>
      <c r="AM419" s="24" t="s">
        <v>142</v>
      </c>
      <c r="AN419" s="24" t="s">
        <v>142</v>
      </c>
      <c r="AO419" s="26" t="s">
        <v>142</v>
      </c>
      <c r="AP419" s="25" t="s">
        <v>142</v>
      </c>
      <c r="AQ419" s="24" t="s">
        <v>142</v>
      </c>
      <c r="AR419" s="24" t="s">
        <v>142</v>
      </c>
      <c r="AS419" s="26" t="s">
        <v>142</v>
      </c>
      <c r="AT419" s="25" t="s">
        <v>142</v>
      </c>
      <c r="AU419" s="24" t="s">
        <v>142</v>
      </c>
      <c r="AV419" s="24" t="s">
        <v>142</v>
      </c>
      <c r="AW419" s="26" t="s">
        <v>142</v>
      </c>
      <c r="AX419" s="25" t="s">
        <v>142</v>
      </c>
      <c r="AY419" s="24" t="s">
        <v>142</v>
      </c>
      <c r="AZ419" s="24" t="s">
        <v>142</v>
      </c>
      <c r="BA419" s="24" t="s">
        <v>142</v>
      </c>
      <c r="BB419" s="25" t="s">
        <v>142</v>
      </c>
      <c r="BC419" s="24" t="s">
        <v>142</v>
      </c>
      <c r="BD419" s="24" t="s">
        <v>142</v>
      </c>
      <c r="BE419" s="26" t="s">
        <v>142</v>
      </c>
      <c r="BH419" s="67" t="s">
        <v>112</v>
      </c>
    </row>
    <row r="420" spans="4:60" hidden="1" outlineLevel="1" x14ac:dyDescent="0.45">
      <c r="F420" s="66" t="s">
        <v>529</v>
      </c>
      <c r="L420" s="148" t="str">
        <f>Format!$E$10</f>
        <v>百万円</v>
      </c>
      <c r="X420" s="61"/>
      <c r="Y420" s="62"/>
      <c r="Z420" s="62"/>
      <c r="AA420" s="62"/>
      <c r="AB420" s="62"/>
      <c r="AH420" s="25" t="s">
        <v>142</v>
      </c>
      <c r="AI420" s="24" t="s">
        <v>142</v>
      </c>
      <c r="AJ420" s="24" t="s">
        <v>142</v>
      </c>
      <c r="AK420" s="26" t="s">
        <v>142</v>
      </c>
      <c r="AL420" s="25" t="s">
        <v>142</v>
      </c>
      <c r="AM420" s="24" t="s">
        <v>142</v>
      </c>
      <c r="AN420" s="24" t="s">
        <v>142</v>
      </c>
      <c r="AO420" s="26" t="s">
        <v>142</v>
      </c>
      <c r="AP420" s="25" t="s">
        <v>142</v>
      </c>
      <c r="AQ420" s="24" t="s">
        <v>142</v>
      </c>
      <c r="AR420" s="24" t="s">
        <v>142</v>
      </c>
      <c r="AS420" s="26" t="s">
        <v>142</v>
      </c>
      <c r="AT420" s="25" t="s">
        <v>142</v>
      </c>
      <c r="AU420" s="24" t="s">
        <v>142</v>
      </c>
      <c r="AV420" s="24" t="s">
        <v>142</v>
      </c>
      <c r="AW420" s="26" t="s">
        <v>142</v>
      </c>
      <c r="AX420" s="25" t="s">
        <v>142</v>
      </c>
      <c r="AY420" s="24" t="s">
        <v>142</v>
      </c>
      <c r="AZ420" s="24" t="s">
        <v>142</v>
      </c>
      <c r="BA420" s="24" t="s">
        <v>142</v>
      </c>
      <c r="BB420" s="25" t="s">
        <v>142</v>
      </c>
      <c r="BC420" s="24" t="s">
        <v>142</v>
      </c>
      <c r="BD420" s="24" t="s">
        <v>142</v>
      </c>
      <c r="BE420" s="26" t="s">
        <v>142</v>
      </c>
      <c r="BH420" s="67" t="s">
        <v>112</v>
      </c>
    </row>
    <row r="421" spans="4:60" hidden="1" outlineLevel="1" x14ac:dyDescent="0.45">
      <c r="F421" s="1" t="s">
        <v>104</v>
      </c>
      <c r="L421" s="148" t="str">
        <f>Format!$E$10</f>
        <v>百万円</v>
      </c>
      <c r="X421" s="61" t="str">
        <f>IFERROR(W319-X319,"-")</f>
        <v>-</v>
      </c>
      <c r="Y421" s="62" t="str">
        <f>IFERROR(X319-Y319,"-")</f>
        <v>-</v>
      </c>
      <c r="Z421" s="62" t="str">
        <f>IFERROR(Y319-Z319,"-")</f>
        <v>-</v>
      </c>
      <c r="AA421" s="62" t="str">
        <f>IFERROR(Z319-AA319,"-")</f>
        <v>-</v>
      </c>
      <c r="AB421" s="62" t="str">
        <f>IFERROR(AA319-AB319,"-")</f>
        <v>-</v>
      </c>
      <c r="AH421" s="25" t="s">
        <v>142</v>
      </c>
      <c r="AI421" s="24" t="s">
        <v>142</v>
      </c>
      <c r="AJ421" s="24" t="s">
        <v>142</v>
      </c>
      <c r="AK421" s="26" t="s">
        <v>142</v>
      </c>
      <c r="AL421" s="25" t="s">
        <v>142</v>
      </c>
      <c r="AM421" s="24" t="s">
        <v>142</v>
      </c>
      <c r="AN421" s="24" t="s">
        <v>142</v>
      </c>
      <c r="AO421" s="26" t="s">
        <v>142</v>
      </c>
      <c r="AP421" s="25" t="s">
        <v>142</v>
      </c>
      <c r="AQ421" s="24" t="s">
        <v>142</v>
      </c>
      <c r="AR421" s="24" t="s">
        <v>142</v>
      </c>
      <c r="AS421" s="26" t="s">
        <v>142</v>
      </c>
      <c r="AT421" s="25" t="s">
        <v>142</v>
      </c>
      <c r="AU421" s="24" t="s">
        <v>142</v>
      </c>
      <c r="AV421" s="24" t="s">
        <v>142</v>
      </c>
      <c r="AW421" s="26" t="s">
        <v>142</v>
      </c>
      <c r="AX421" s="25" t="s">
        <v>142</v>
      </c>
      <c r="AY421" s="24" t="s">
        <v>142</v>
      </c>
      <c r="AZ421" s="24" t="s">
        <v>142</v>
      </c>
      <c r="BA421" s="24" t="s">
        <v>142</v>
      </c>
      <c r="BB421" s="25" t="s">
        <v>142</v>
      </c>
      <c r="BC421" s="24" t="s">
        <v>142</v>
      </c>
      <c r="BD421" s="24" t="s">
        <v>142</v>
      </c>
      <c r="BE421" s="26" t="s">
        <v>142</v>
      </c>
      <c r="BH421" s="67" t="s">
        <v>112</v>
      </c>
    </row>
    <row r="422" spans="4:60" hidden="1" outlineLevel="1" x14ac:dyDescent="0.45">
      <c r="F422" s="1" t="s">
        <v>105</v>
      </c>
      <c r="L422" s="148" t="str">
        <f>Format!$E$10</f>
        <v>百万円</v>
      </c>
      <c r="X422" s="61" t="str">
        <f>IFERROR(X370-W370,"-")</f>
        <v>-</v>
      </c>
      <c r="Y422" s="62" t="str">
        <f>IFERROR(Y370-X370,"-")</f>
        <v>-</v>
      </c>
      <c r="Z422" s="62" t="str">
        <f>IFERROR(Z370-Y370,"-")</f>
        <v>-</v>
      </c>
      <c r="AA422" s="62" t="str">
        <f>IFERROR(AA370-Z370,"-")</f>
        <v>-</v>
      </c>
      <c r="AB422" s="62" t="str">
        <f>IFERROR(AB370-AA370,"-")</f>
        <v>-</v>
      </c>
      <c r="AH422" s="25" t="s">
        <v>142</v>
      </c>
      <c r="AI422" s="24" t="s">
        <v>142</v>
      </c>
      <c r="AJ422" s="24" t="s">
        <v>142</v>
      </c>
      <c r="AK422" s="26" t="s">
        <v>142</v>
      </c>
      <c r="AL422" s="25" t="s">
        <v>142</v>
      </c>
      <c r="AM422" s="24" t="s">
        <v>142</v>
      </c>
      <c r="AN422" s="24" t="s">
        <v>142</v>
      </c>
      <c r="AO422" s="26" t="s">
        <v>142</v>
      </c>
      <c r="AP422" s="25" t="s">
        <v>142</v>
      </c>
      <c r="AQ422" s="24" t="s">
        <v>142</v>
      </c>
      <c r="AR422" s="24" t="s">
        <v>142</v>
      </c>
      <c r="AS422" s="26" t="s">
        <v>142</v>
      </c>
      <c r="AT422" s="25" t="s">
        <v>142</v>
      </c>
      <c r="AU422" s="24" t="s">
        <v>142</v>
      </c>
      <c r="AV422" s="24" t="s">
        <v>142</v>
      </c>
      <c r="AW422" s="26" t="s">
        <v>142</v>
      </c>
      <c r="AX422" s="25" t="s">
        <v>142</v>
      </c>
      <c r="AY422" s="24" t="s">
        <v>142</v>
      </c>
      <c r="AZ422" s="24" t="s">
        <v>142</v>
      </c>
      <c r="BA422" s="24" t="s">
        <v>142</v>
      </c>
      <c r="BB422" s="25" t="s">
        <v>142</v>
      </c>
      <c r="BC422" s="24" t="s">
        <v>142</v>
      </c>
      <c r="BD422" s="24" t="s">
        <v>142</v>
      </c>
      <c r="BE422" s="26" t="s">
        <v>142</v>
      </c>
      <c r="BH422" s="67" t="s">
        <v>112</v>
      </c>
    </row>
    <row r="423" spans="4:60" hidden="1" outlineLevel="1" x14ac:dyDescent="0.45">
      <c r="F423" s="1" t="s">
        <v>106</v>
      </c>
      <c r="L423" s="148" t="str">
        <f>Format!$E$10</f>
        <v>百万円</v>
      </c>
      <c r="X423" s="61" t="str">
        <f>IFERROR(X382-W382+W355-X355,"-")</f>
        <v>-</v>
      </c>
      <c r="Y423" s="62" t="str">
        <f>IFERROR(Y382-X382+X355-Y355,"-")</f>
        <v>-</v>
      </c>
      <c r="Z423" s="62" t="str">
        <f>IFERROR(Z382-Y382+Y355-Z355,"-")</f>
        <v>-</v>
      </c>
      <c r="AA423" s="62" t="str">
        <f>IFERROR(AA382-Z382+Z355-AA355,"-")</f>
        <v>-</v>
      </c>
      <c r="AB423" s="62" t="str">
        <f>IFERROR(AB382-AA382+AA355-AB355,"-")</f>
        <v>-</v>
      </c>
      <c r="AH423" s="25" t="s">
        <v>142</v>
      </c>
      <c r="AI423" s="24" t="s">
        <v>142</v>
      </c>
      <c r="AJ423" s="24" t="s">
        <v>142</v>
      </c>
      <c r="AK423" s="26" t="s">
        <v>142</v>
      </c>
      <c r="AL423" s="25" t="s">
        <v>142</v>
      </c>
      <c r="AM423" s="24" t="s">
        <v>142</v>
      </c>
      <c r="AN423" s="24" t="s">
        <v>142</v>
      </c>
      <c r="AO423" s="26" t="s">
        <v>142</v>
      </c>
      <c r="AP423" s="25" t="s">
        <v>142</v>
      </c>
      <c r="AQ423" s="24" t="s">
        <v>142</v>
      </c>
      <c r="AR423" s="24" t="s">
        <v>142</v>
      </c>
      <c r="AS423" s="26" t="s">
        <v>142</v>
      </c>
      <c r="AT423" s="25" t="s">
        <v>142</v>
      </c>
      <c r="AU423" s="24" t="s">
        <v>142</v>
      </c>
      <c r="AV423" s="24" t="s">
        <v>142</v>
      </c>
      <c r="AW423" s="26" t="s">
        <v>142</v>
      </c>
      <c r="AX423" s="25" t="s">
        <v>142</v>
      </c>
      <c r="AY423" s="24" t="s">
        <v>142</v>
      </c>
      <c r="AZ423" s="24" t="s">
        <v>142</v>
      </c>
      <c r="BA423" s="24" t="s">
        <v>142</v>
      </c>
      <c r="BB423" s="25" t="s">
        <v>142</v>
      </c>
      <c r="BC423" s="24" t="s">
        <v>142</v>
      </c>
      <c r="BD423" s="24" t="s">
        <v>142</v>
      </c>
      <c r="BE423" s="26" t="s">
        <v>142</v>
      </c>
      <c r="BH423" s="67" t="s">
        <v>112</v>
      </c>
    </row>
    <row r="424" spans="4:60" collapsed="1" x14ac:dyDescent="0.45">
      <c r="E424" s="1" t="s">
        <v>85</v>
      </c>
      <c r="L424" s="148" t="str">
        <f>Format!$E$10</f>
        <v>百万円</v>
      </c>
      <c r="X424" s="61">
        <f>X369-W369-X162</f>
        <v>0</v>
      </c>
      <c r="Y424" s="62">
        <f>Y369-X369-Y162</f>
        <v>0</v>
      </c>
      <c r="Z424" s="62">
        <f>Z369-Y369-Z162</f>
        <v>0</v>
      </c>
      <c r="AA424" s="62">
        <f>AA369-Z369-AA162</f>
        <v>0</v>
      </c>
      <c r="AB424" s="62">
        <f>AB369-AA369-AB162</f>
        <v>0</v>
      </c>
      <c r="AH424" s="25" t="s">
        <v>142</v>
      </c>
      <c r="AI424" s="24" t="s">
        <v>142</v>
      </c>
      <c r="AJ424" s="24" t="s">
        <v>142</v>
      </c>
      <c r="AK424" s="26" t="s">
        <v>142</v>
      </c>
      <c r="AL424" s="25" t="s">
        <v>142</v>
      </c>
      <c r="AM424" s="24" t="s">
        <v>142</v>
      </c>
      <c r="AN424" s="24" t="s">
        <v>142</v>
      </c>
      <c r="AO424" s="26" t="s">
        <v>142</v>
      </c>
      <c r="AP424" s="25" t="s">
        <v>142</v>
      </c>
      <c r="AQ424" s="24" t="s">
        <v>142</v>
      </c>
      <c r="AR424" s="24" t="s">
        <v>142</v>
      </c>
      <c r="AS424" s="26" t="s">
        <v>142</v>
      </c>
      <c r="AT424" s="25" t="s">
        <v>142</v>
      </c>
      <c r="AU424" s="24" t="s">
        <v>142</v>
      </c>
      <c r="AV424" s="24" t="s">
        <v>142</v>
      </c>
      <c r="AW424" s="26" t="s">
        <v>142</v>
      </c>
      <c r="AX424" s="25" t="s">
        <v>142</v>
      </c>
      <c r="AY424" s="24" t="s">
        <v>142</v>
      </c>
      <c r="AZ424" s="24" t="s">
        <v>142</v>
      </c>
      <c r="BA424" s="24" t="s">
        <v>142</v>
      </c>
      <c r="BB424" s="25" t="s">
        <v>142</v>
      </c>
      <c r="BC424" s="24" t="s">
        <v>142</v>
      </c>
      <c r="BD424" s="24" t="s">
        <v>142</v>
      </c>
      <c r="BE424" s="26" t="s">
        <v>142</v>
      </c>
      <c r="BH424" s="67" t="s">
        <v>112</v>
      </c>
    </row>
    <row r="425" spans="4:60" s="5" customFormat="1" x14ac:dyDescent="0.45">
      <c r="D425" s="5" t="s">
        <v>89</v>
      </c>
      <c r="L425" s="150" t="str">
        <f>Format!$E$10</f>
        <v>百万円</v>
      </c>
      <c r="M425" s="16"/>
      <c r="N425" s="33"/>
      <c r="O425" s="33"/>
      <c r="P425" s="33"/>
      <c r="Q425" s="33"/>
      <c r="R425" s="33"/>
      <c r="S425" s="33"/>
      <c r="T425" s="33"/>
      <c r="U425" s="33"/>
      <c r="V425" s="33"/>
      <c r="W425" s="33"/>
      <c r="X425" s="75">
        <f>SUM(X426,X431,X436)</f>
        <v>0</v>
      </c>
      <c r="Y425" s="76">
        <f t="shared" ref="Y425:AB425" si="2408">SUM(Y426,Y431,Y436)</f>
        <v>0</v>
      </c>
      <c r="Z425" s="76">
        <f t="shared" si="2408"/>
        <v>0</v>
      </c>
      <c r="AA425" s="76">
        <f t="shared" si="2408"/>
        <v>0</v>
      </c>
      <c r="AB425" s="76">
        <f t="shared" si="2408"/>
        <v>0</v>
      </c>
      <c r="AC425" s="34"/>
      <c r="AD425" s="33"/>
      <c r="AE425" s="33"/>
      <c r="AF425" s="33"/>
      <c r="AG425" s="34"/>
      <c r="AH425" s="34" t="s">
        <v>142</v>
      </c>
      <c r="AI425" s="33" t="s">
        <v>142</v>
      </c>
      <c r="AJ425" s="33" t="s">
        <v>142</v>
      </c>
      <c r="AK425" s="35" t="s">
        <v>142</v>
      </c>
      <c r="AL425" s="34" t="s">
        <v>142</v>
      </c>
      <c r="AM425" s="33" t="s">
        <v>142</v>
      </c>
      <c r="AN425" s="33" t="s">
        <v>142</v>
      </c>
      <c r="AO425" s="35" t="s">
        <v>142</v>
      </c>
      <c r="AP425" s="34" t="s">
        <v>142</v>
      </c>
      <c r="AQ425" s="33" t="s">
        <v>142</v>
      </c>
      <c r="AR425" s="33" t="s">
        <v>142</v>
      </c>
      <c r="AS425" s="35" t="s">
        <v>142</v>
      </c>
      <c r="AT425" s="34" t="s">
        <v>142</v>
      </c>
      <c r="AU425" s="33" t="s">
        <v>142</v>
      </c>
      <c r="AV425" s="33" t="s">
        <v>142</v>
      </c>
      <c r="AW425" s="35" t="s">
        <v>142</v>
      </c>
      <c r="AX425" s="34" t="s">
        <v>142</v>
      </c>
      <c r="AY425" s="33" t="s">
        <v>142</v>
      </c>
      <c r="AZ425" s="33" t="s">
        <v>142</v>
      </c>
      <c r="BA425" s="33" t="s">
        <v>142</v>
      </c>
      <c r="BB425" s="34" t="s">
        <v>142</v>
      </c>
      <c r="BC425" s="33" t="s">
        <v>142</v>
      </c>
      <c r="BD425" s="33" t="s">
        <v>142</v>
      </c>
      <c r="BE425" s="35" t="s">
        <v>142</v>
      </c>
      <c r="BF425" s="36"/>
      <c r="BG425" s="36"/>
      <c r="BH425" s="69" t="s">
        <v>112</v>
      </c>
    </row>
    <row r="426" spans="4:60" x14ac:dyDescent="0.45">
      <c r="E426" s="1" t="s">
        <v>86</v>
      </c>
      <c r="L426" s="148" t="str">
        <f>Format!$E$10</f>
        <v>百万円</v>
      </c>
      <c r="N426" s="24" t="str">
        <f t="shared" ref="N426:V426" si="2409">IF(SUM(N427:N430)=0,"-",SUM(N427:N430))</f>
        <v>-</v>
      </c>
      <c r="O426" s="24" t="str">
        <f t="shared" si="2409"/>
        <v>-</v>
      </c>
      <c r="P426" s="24" t="str">
        <f t="shared" si="2409"/>
        <v>-</v>
      </c>
      <c r="Q426" s="24" t="str">
        <f t="shared" si="2409"/>
        <v>-</v>
      </c>
      <c r="R426" s="24" t="str">
        <f t="shared" si="2409"/>
        <v>-</v>
      </c>
      <c r="S426" s="24" t="str">
        <f t="shared" si="2409"/>
        <v>-</v>
      </c>
      <c r="T426" s="24" t="str">
        <f t="shared" si="2409"/>
        <v>-</v>
      </c>
      <c r="U426" s="24" t="str">
        <f t="shared" si="2409"/>
        <v>-</v>
      </c>
      <c r="V426" s="24" t="str">
        <f t="shared" si="2409"/>
        <v>-</v>
      </c>
      <c r="W426" s="24" t="str">
        <f>IF(SUM(W427:W430)=0,"-",SUM(W427:W430))</f>
        <v>-</v>
      </c>
      <c r="X426" s="61" t="str">
        <f>IFERROR(W324-X324-X283,"-")</f>
        <v>-</v>
      </c>
      <c r="Y426" s="62" t="str">
        <f>IFERROR(X324-Y324-Y283,"-")</f>
        <v>-</v>
      </c>
      <c r="Z426" s="62" t="str">
        <f>IFERROR(Y324-Z324-Z283,"-")</f>
        <v>-</v>
      </c>
      <c r="AA426" s="62" t="str">
        <f>IFERROR(Z324-AA324-AA283,"-")</f>
        <v>-</v>
      </c>
      <c r="AB426" s="62" t="str">
        <f>IFERROR(AA324-AB324-AB283,"-")</f>
        <v>-</v>
      </c>
      <c r="AH426" s="25" t="s">
        <v>142</v>
      </c>
      <c r="AI426" s="24" t="s">
        <v>142</v>
      </c>
      <c r="AJ426" s="24" t="s">
        <v>142</v>
      </c>
      <c r="AK426" s="26" t="s">
        <v>142</v>
      </c>
      <c r="AL426" s="25" t="s">
        <v>142</v>
      </c>
      <c r="AM426" s="24" t="s">
        <v>142</v>
      </c>
      <c r="AN426" s="24" t="s">
        <v>142</v>
      </c>
      <c r="AO426" s="26" t="s">
        <v>142</v>
      </c>
      <c r="AP426" s="25" t="s">
        <v>142</v>
      </c>
      <c r="AQ426" s="24" t="s">
        <v>142</v>
      </c>
      <c r="AR426" s="24" t="s">
        <v>142</v>
      </c>
      <c r="AS426" s="26" t="s">
        <v>142</v>
      </c>
      <c r="AT426" s="25" t="s">
        <v>142</v>
      </c>
      <c r="AU426" s="24" t="s">
        <v>142</v>
      </c>
      <c r="AV426" s="24" t="s">
        <v>142</v>
      </c>
      <c r="AW426" s="26" t="s">
        <v>142</v>
      </c>
      <c r="AX426" s="25" t="s">
        <v>142</v>
      </c>
      <c r="AY426" s="24" t="s">
        <v>142</v>
      </c>
      <c r="AZ426" s="24" t="s">
        <v>142</v>
      </c>
      <c r="BA426" s="24" t="s">
        <v>142</v>
      </c>
      <c r="BB426" s="25" t="s">
        <v>142</v>
      </c>
      <c r="BC426" s="24" t="s">
        <v>142</v>
      </c>
      <c r="BD426" s="24" t="s">
        <v>142</v>
      </c>
      <c r="BE426" s="26" t="s">
        <v>142</v>
      </c>
      <c r="BH426" s="67" t="s">
        <v>112</v>
      </c>
    </row>
    <row r="427" spans="4:60" hidden="1" outlineLevel="1" x14ac:dyDescent="0.45">
      <c r="F427" s="1" t="s">
        <v>533</v>
      </c>
      <c r="L427" s="148" t="str">
        <f>Format!$E$10</f>
        <v>百万円</v>
      </c>
      <c r="X427" s="61"/>
      <c r="Y427" s="62"/>
      <c r="Z427" s="62"/>
      <c r="AA427" s="62"/>
      <c r="AB427" s="62"/>
      <c r="AH427" s="25" t="s">
        <v>142</v>
      </c>
      <c r="AI427" s="24" t="s">
        <v>142</v>
      </c>
      <c r="AJ427" s="24" t="s">
        <v>142</v>
      </c>
      <c r="AK427" s="26" t="s">
        <v>142</v>
      </c>
      <c r="AL427" s="25" t="s">
        <v>142</v>
      </c>
      <c r="AM427" s="24" t="s">
        <v>142</v>
      </c>
      <c r="AN427" s="24" t="s">
        <v>142</v>
      </c>
      <c r="AO427" s="26" t="s">
        <v>142</v>
      </c>
      <c r="AP427" s="25" t="s">
        <v>142</v>
      </c>
      <c r="AQ427" s="24" t="s">
        <v>142</v>
      </c>
      <c r="AR427" s="24" t="s">
        <v>142</v>
      </c>
      <c r="AS427" s="26" t="s">
        <v>142</v>
      </c>
      <c r="AT427" s="25" t="s">
        <v>142</v>
      </c>
      <c r="AU427" s="24" t="s">
        <v>142</v>
      </c>
      <c r="AV427" s="24" t="s">
        <v>142</v>
      </c>
      <c r="AW427" s="26" t="s">
        <v>142</v>
      </c>
      <c r="AX427" s="25" t="s">
        <v>142</v>
      </c>
      <c r="AY427" s="24" t="s">
        <v>142</v>
      </c>
      <c r="AZ427" s="24" t="s">
        <v>142</v>
      </c>
      <c r="BA427" s="24" t="s">
        <v>142</v>
      </c>
      <c r="BB427" s="25" t="s">
        <v>142</v>
      </c>
      <c r="BC427" s="24" t="s">
        <v>142</v>
      </c>
      <c r="BD427" s="24" t="s">
        <v>142</v>
      </c>
      <c r="BE427" s="26" t="s">
        <v>142</v>
      </c>
      <c r="BH427" s="67" t="s">
        <v>112</v>
      </c>
    </row>
    <row r="428" spans="4:60" hidden="1" outlineLevel="1" x14ac:dyDescent="0.45">
      <c r="F428" s="1" t="s">
        <v>534</v>
      </c>
      <c r="L428" s="148" t="str">
        <f>Format!$E$10</f>
        <v>百万円</v>
      </c>
      <c r="X428" s="61"/>
      <c r="Y428" s="62"/>
      <c r="Z428" s="62"/>
      <c r="AA428" s="62"/>
      <c r="AB428" s="62"/>
      <c r="AH428" s="25" t="s">
        <v>142</v>
      </c>
      <c r="AI428" s="24" t="s">
        <v>142</v>
      </c>
      <c r="AJ428" s="24" t="s">
        <v>142</v>
      </c>
      <c r="AK428" s="26" t="s">
        <v>142</v>
      </c>
      <c r="AL428" s="25" t="s">
        <v>142</v>
      </c>
      <c r="AM428" s="24" t="s">
        <v>142</v>
      </c>
      <c r="AN428" s="24" t="s">
        <v>142</v>
      </c>
      <c r="AO428" s="26" t="s">
        <v>142</v>
      </c>
      <c r="AP428" s="25" t="s">
        <v>142</v>
      </c>
      <c r="AQ428" s="24" t="s">
        <v>142</v>
      </c>
      <c r="AR428" s="24" t="s">
        <v>142</v>
      </c>
      <c r="AS428" s="26" t="s">
        <v>142</v>
      </c>
      <c r="AT428" s="25" t="s">
        <v>142</v>
      </c>
      <c r="AU428" s="24" t="s">
        <v>142</v>
      </c>
      <c r="AV428" s="24" t="s">
        <v>142</v>
      </c>
      <c r="AW428" s="26" t="s">
        <v>142</v>
      </c>
      <c r="AX428" s="25" t="s">
        <v>142</v>
      </c>
      <c r="AY428" s="24" t="s">
        <v>142</v>
      </c>
      <c r="AZ428" s="24" t="s">
        <v>142</v>
      </c>
      <c r="BA428" s="24" t="s">
        <v>142</v>
      </c>
      <c r="BB428" s="25" t="s">
        <v>142</v>
      </c>
      <c r="BC428" s="24" t="s">
        <v>142</v>
      </c>
      <c r="BD428" s="24" t="s">
        <v>142</v>
      </c>
      <c r="BE428" s="26" t="s">
        <v>142</v>
      </c>
      <c r="BH428" s="67" t="s">
        <v>112</v>
      </c>
    </row>
    <row r="429" spans="4:60" hidden="1" outlineLevel="1" x14ac:dyDescent="0.45">
      <c r="F429" s="1" t="s">
        <v>48</v>
      </c>
      <c r="L429" s="148" t="str">
        <f>Format!$E$10</f>
        <v>百万円</v>
      </c>
      <c r="X429" s="61"/>
      <c r="Y429" s="62"/>
      <c r="Z429" s="62"/>
      <c r="AA429" s="62"/>
      <c r="AB429" s="62"/>
      <c r="AH429" s="25" t="s">
        <v>142</v>
      </c>
      <c r="AI429" s="24" t="s">
        <v>142</v>
      </c>
      <c r="AJ429" s="24" t="s">
        <v>142</v>
      </c>
      <c r="AK429" s="26" t="s">
        <v>142</v>
      </c>
      <c r="AL429" s="25" t="s">
        <v>142</v>
      </c>
      <c r="AM429" s="24" t="s">
        <v>142</v>
      </c>
      <c r="AN429" s="24" t="s">
        <v>142</v>
      </c>
      <c r="AO429" s="26" t="s">
        <v>142</v>
      </c>
      <c r="AP429" s="25" t="s">
        <v>142</v>
      </c>
      <c r="AQ429" s="24" t="s">
        <v>142</v>
      </c>
      <c r="AR429" s="24" t="s">
        <v>142</v>
      </c>
      <c r="AS429" s="26" t="s">
        <v>142</v>
      </c>
      <c r="AT429" s="25" t="s">
        <v>142</v>
      </c>
      <c r="AU429" s="24" t="s">
        <v>142</v>
      </c>
      <c r="AV429" s="24" t="s">
        <v>142</v>
      </c>
      <c r="AW429" s="26" t="s">
        <v>142</v>
      </c>
      <c r="AX429" s="25" t="s">
        <v>142</v>
      </c>
      <c r="AY429" s="24" t="s">
        <v>142</v>
      </c>
      <c r="AZ429" s="24" t="s">
        <v>142</v>
      </c>
      <c r="BA429" s="24" t="s">
        <v>142</v>
      </c>
      <c r="BB429" s="25" t="s">
        <v>142</v>
      </c>
      <c r="BC429" s="24" t="s">
        <v>142</v>
      </c>
      <c r="BD429" s="24" t="s">
        <v>142</v>
      </c>
      <c r="BE429" s="26" t="s">
        <v>142</v>
      </c>
      <c r="BH429" s="67" t="s">
        <v>112</v>
      </c>
    </row>
    <row r="430" spans="4:60" hidden="1" outlineLevel="1" x14ac:dyDescent="0.45">
      <c r="F430" s="66" t="s">
        <v>529</v>
      </c>
      <c r="L430" s="148" t="str">
        <f>Format!$E$10</f>
        <v>百万円</v>
      </c>
      <c r="X430" s="61"/>
      <c r="Y430" s="62"/>
      <c r="Z430" s="62"/>
      <c r="AA430" s="62"/>
      <c r="AB430" s="62"/>
      <c r="AH430" s="25" t="s">
        <v>142</v>
      </c>
      <c r="AI430" s="24" t="s">
        <v>142</v>
      </c>
      <c r="AJ430" s="24" t="s">
        <v>142</v>
      </c>
      <c r="AK430" s="26" t="s">
        <v>142</v>
      </c>
      <c r="AL430" s="25" t="s">
        <v>142</v>
      </c>
      <c r="AM430" s="24" t="s">
        <v>142</v>
      </c>
      <c r="AN430" s="24" t="s">
        <v>142</v>
      </c>
      <c r="AO430" s="26" t="s">
        <v>142</v>
      </c>
      <c r="AP430" s="25" t="s">
        <v>142</v>
      </c>
      <c r="AQ430" s="24" t="s">
        <v>142</v>
      </c>
      <c r="AR430" s="24" t="s">
        <v>142</v>
      </c>
      <c r="AS430" s="26" t="s">
        <v>142</v>
      </c>
      <c r="AT430" s="25" t="s">
        <v>142</v>
      </c>
      <c r="AU430" s="24" t="s">
        <v>142</v>
      </c>
      <c r="AV430" s="24" t="s">
        <v>142</v>
      </c>
      <c r="AW430" s="26" t="s">
        <v>142</v>
      </c>
      <c r="AX430" s="25" t="s">
        <v>142</v>
      </c>
      <c r="AY430" s="24" t="s">
        <v>142</v>
      </c>
      <c r="AZ430" s="24" t="s">
        <v>142</v>
      </c>
      <c r="BA430" s="24" t="s">
        <v>142</v>
      </c>
      <c r="BB430" s="25" t="s">
        <v>142</v>
      </c>
      <c r="BC430" s="24" t="s">
        <v>142</v>
      </c>
      <c r="BD430" s="24" t="s">
        <v>142</v>
      </c>
      <c r="BE430" s="26" t="s">
        <v>142</v>
      </c>
      <c r="BH430" s="67" t="s">
        <v>112</v>
      </c>
    </row>
    <row r="431" spans="4:60" collapsed="1" x14ac:dyDescent="0.45">
      <c r="E431" s="1" t="s">
        <v>87</v>
      </c>
      <c r="L431" s="148" t="str">
        <f>Format!$E$10</f>
        <v>百万円</v>
      </c>
      <c r="N431" s="24" t="str">
        <f t="shared" ref="N431:V431" si="2410">IF(SUM(N432:N435)=0,"-",SUM(N432:N435))</f>
        <v>-</v>
      </c>
      <c r="O431" s="24" t="str">
        <f t="shared" si="2410"/>
        <v>-</v>
      </c>
      <c r="P431" s="24" t="str">
        <f t="shared" si="2410"/>
        <v>-</v>
      </c>
      <c r="Q431" s="24" t="str">
        <f t="shared" si="2410"/>
        <v>-</v>
      </c>
      <c r="R431" s="24" t="str">
        <f t="shared" si="2410"/>
        <v>-</v>
      </c>
      <c r="S431" s="24" t="str">
        <f t="shared" si="2410"/>
        <v>-</v>
      </c>
      <c r="T431" s="24" t="str">
        <f t="shared" si="2410"/>
        <v>-</v>
      </c>
      <c r="U431" s="24" t="str">
        <f t="shared" si="2410"/>
        <v>-</v>
      </c>
      <c r="V431" s="24" t="str">
        <f t="shared" si="2410"/>
        <v>-</v>
      </c>
      <c r="W431" s="24" t="str">
        <f>IF(SUM(W432:W435)=0,"-",SUM(W432:W435))</f>
        <v>-</v>
      </c>
      <c r="X431" s="61">
        <f>IFERROR(W337-X337-X287,"-")</f>
        <v>0</v>
      </c>
      <c r="Y431" s="62">
        <f>IFERROR(X337-Y337-Y287,"-")</f>
        <v>0</v>
      </c>
      <c r="Z431" s="62">
        <f>IFERROR(Y337-Z337-Z287,"-")</f>
        <v>0</v>
      </c>
      <c r="AA431" s="62">
        <f>IFERROR(Z337-AA337-AA287,"-")</f>
        <v>0</v>
      </c>
      <c r="AB431" s="62">
        <f>IFERROR(AA337-AB337-AB287,"-")</f>
        <v>0</v>
      </c>
      <c r="AH431" s="25" t="s">
        <v>142</v>
      </c>
      <c r="AI431" s="24" t="s">
        <v>142</v>
      </c>
      <c r="AJ431" s="24" t="s">
        <v>142</v>
      </c>
      <c r="AK431" s="26" t="s">
        <v>142</v>
      </c>
      <c r="AL431" s="25" t="s">
        <v>142</v>
      </c>
      <c r="AM431" s="24" t="s">
        <v>142</v>
      </c>
      <c r="AN431" s="24" t="s">
        <v>142</v>
      </c>
      <c r="AO431" s="26" t="s">
        <v>142</v>
      </c>
      <c r="AP431" s="25" t="s">
        <v>142</v>
      </c>
      <c r="AQ431" s="24" t="s">
        <v>142</v>
      </c>
      <c r="AR431" s="24" t="s">
        <v>142</v>
      </c>
      <c r="AS431" s="26" t="s">
        <v>142</v>
      </c>
      <c r="AT431" s="25" t="s">
        <v>142</v>
      </c>
      <c r="AU431" s="24" t="s">
        <v>142</v>
      </c>
      <c r="AV431" s="24" t="s">
        <v>142</v>
      </c>
      <c r="AW431" s="26" t="s">
        <v>142</v>
      </c>
      <c r="AX431" s="25" t="s">
        <v>142</v>
      </c>
      <c r="AY431" s="24" t="s">
        <v>142</v>
      </c>
      <c r="AZ431" s="24" t="s">
        <v>142</v>
      </c>
      <c r="BA431" s="24" t="s">
        <v>142</v>
      </c>
      <c r="BB431" s="25" t="s">
        <v>142</v>
      </c>
      <c r="BC431" s="24" t="s">
        <v>142</v>
      </c>
      <c r="BD431" s="24" t="s">
        <v>142</v>
      </c>
      <c r="BE431" s="26" t="s">
        <v>142</v>
      </c>
      <c r="BH431" s="67" t="s">
        <v>112</v>
      </c>
    </row>
    <row r="432" spans="4:60" hidden="1" outlineLevel="1" x14ac:dyDescent="0.45">
      <c r="F432" s="1" t="s">
        <v>535</v>
      </c>
      <c r="L432" s="148" t="str">
        <f>Format!$E$10</f>
        <v>百万円</v>
      </c>
      <c r="X432" s="61"/>
      <c r="Y432" s="62"/>
      <c r="Z432" s="62"/>
      <c r="AA432" s="62"/>
      <c r="AB432" s="62"/>
      <c r="AH432" s="25" t="s">
        <v>142</v>
      </c>
      <c r="AI432" s="24" t="s">
        <v>142</v>
      </c>
      <c r="AJ432" s="24" t="s">
        <v>142</v>
      </c>
      <c r="AK432" s="26" t="s">
        <v>142</v>
      </c>
      <c r="AL432" s="25" t="s">
        <v>142</v>
      </c>
      <c r="AM432" s="24" t="s">
        <v>142</v>
      </c>
      <c r="AN432" s="24" t="s">
        <v>142</v>
      </c>
      <c r="AO432" s="26" t="s">
        <v>142</v>
      </c>
      <c r="AP432" s="25" t="s">
        <v>142</v>
      </c>
      <c r="AQ432" s="24" t="s">
        <v>142</v>
      </c>
      <c r="AR432" s="24" t="s">
        <v>142</v>
      </c>
      <c r="AS432" s="26" t="s">
        <v>142</v>
      </c>
      <c r="AT432" s="25" t="s">
        <v>142</v>
      </c>
      <c r="AU432" s="24" t="s">
        <v>142</v>
      </c>
      <c r="AV432" s="24" t="s">
        <v>142</v>
      </c>
      <c r="AW432" s="26" t="s">
        <v>142</v>
      </c>
      <c r="AX432" s="25" t="s">
        <v>142</v>
      </c>
      <c r="AY432" s="24" t="s">
        <v>142</v>
      </c>
      <c r="AZ432" s="24" t="s">
        <v>142</v>
      </c>
      <c r="BA432" s="24" t="s">
        <v>142</v>
      </c>
      <c r="BB432" s="25" t="s">
        <v>142</v>
      </c>
      <c r="BC432" s="24" t="s">
        <v>142</v>
      </c>
      <c r="BD432" s="24" t="s">
        <v>142</v>
      </c>
      <c r="BE432" s="26" t="s">
        <v>142</v>
      </c>
      <c r="BH432" s="67" t="s">
        <v>112</v>
      </c>
    </row>
    <row r="433" spans="4:60" hidden="1" outlineLevel="1" x14ac:dyDescent="0.45">
      <c r="F433" s="1" t="s">
        <v>536</v>
      </c>
      <c r="L433" s="148" t="str">
        <f>Format!$E$10</f>
        <v>百万円</v>
      </c>
      <c r="X433" s="61"/>
      <c r="Y433" s="62"/>
      <c r="Z433" s="62"/>
      <c r="AA433" s="62"/>
      <c r="AB433" s="62"/>
      <c r="AH433" s="25" t="s">
        <v>142</v>
      </c>
      <c r="AI433" s="24" t="s">
        <v>142</v>
      </c>
      <c r="AJ433" s="24" t="s">
        <v>142</v>
      </c>
      <c r="AK433" s="26" t="s">
        <v>142</v>
      </c>
      <c r="AL433" s="25" t="s">
        <v>142</v>
      </c>
      <c r="AM433" s="24" t="s">
        <v>142</v>
      </c>
      <c r="AN433" s="24" t="s">
        <v>142</v>
      </c>
      <c r="AO433" s="26" t="s">
        <v>142</v>
      </c>
      <c r="AP433" s="25" t="s">
        <v>142</v>
      </c>
      <c r="AQ433" s="24" t="s">
        <v>142</v>
      </c>
      <c r="AR433" s="24" t="s">
        <v>142</v>
      </c>
      <c r="AS433" s="26" t="s">
        <v>142</v>
      </c>
      <c r="AT433" s="25" t="s">
        <v>142</v>
      </c>
      <c r="AU433" s="24" t="s">
        <v>142</v>
      </c>
      <c r="AV433" s="24" t="s">
        <v>142</v>
      </c>
      <c r="AW433" s="26" t="s">
        <v>142</v>
      </c>
      <c r="AX433" s="25" t="s">
        <v>142</v>
      </c>
      <c r="AY433" s="24" t="s">
        <v>142</v>
      </c>
      <c r="AZ433" s="24" t="s">
        <v>142</v>
      </c>
      <c r="BA433" s="24" t="s">
        <v>142</v>
      </c>
      <c r="BB433" s="25" t="s">
        <v>142</v>
      </c>
      <c r="BC433" s="24" t="s">
        <v>142</v>
      </c>
      <c r="BD433" s="24" t="s">
        <v>142</v>
      </c>
      <c r="BE433" s="26" t="s">
        <v>142</v>
      </c>
      <c r="BH433" s="67" t="s">
        <v>112</v>
      </c>
    </row>
    <row r="434" spans="4:60" hidden="1" outlineLevel="1" x14ac:dyDescent="0.45">
      <c r="F434" s="1" t="s">
        <v>48</v>
      </c>
      <c r="L434" s="148" t="str">
        <f>Format!$E$10</f>
        <v>百万円</v>
      </c>
      <c r="X434" s="61"/>
      <c r="Y434" s="62"/>
      <c r="Z434" s="62"/>
      <c r="AA434" s="62"/>
      <c r="AB434" s="62"/>
      <c r="AH434" s="25" t="s">
        <v>142</v>
      </c>
      <c r="AI434" s="24" t="s">
        <v>142</v>
      </c>
      <c r="AJ434" s="24" t="s">
        <v>142</v>
      </c>
      <c r="AK434" s="26" t="s">
        <v>142</v>
      </c>
      <c r="AL434" s="25" t="s">
        <v>142</v>
      </c>
      <c r="AM434" s="24" t="s">
        <v>142</v>
      </c>
      <c r="AN434" s="24" t="s">
        <v>142</v>
      </c>
      <c r="AO434" s="26" t="s">
        <v>142</v>
      </c>
      <c r="AP434" s="25" t="s">
        <v>142</v>
      </c>
      <c r="AQ434" s="24" t="s">
        <v>142</v>
      </c>
      <c r="AR434" s="24" t="s">
        <v>142</v>
      </c>
      <c r="AS434" s="26" t="s">
        <v>142</v>
      </c>
      <c r="AT434" s="25" t="s">
        <v>142</v>
      </c>
      <c r="AU434" s="24" t="s">
        <v>142</v>
      </c>
      <c r="AV434" s="24" t="s">
        <v>142</v>
      </c>
      <c r="AW434" s="26" t="s">
        <v>142</v>
      </c>
      <c r="AX434" s="25" t="s">
        <v>142</v>
      </c>
      <c r="AY434" s="24" t="s">
        <v>142</v>
      </c>
      <c r="AZ434" s="24" t="s">
        <v>142</v>
      </c>
      <c r="BA434" s="24" t="s">
        <v>142</v>
      </c>
      <c r="BB434" s="25" t="s">
        <v>142</v>
      </c>
      <c r="BC434" s="24" t="s">
        <v>142</v>
      </c>
      <c r="BD434" s="24" t="s">
        <v>142</v>
      </c>
      <c r="BE434" s="26" t="s">
        <v>142</v>
      </c>
      <c r="BH434" s="67" t="s">
        <v>112</v>
      </c>
    </row>
    <row r="435" spans="4:60" hidden="1" outlineLevel="1" x14ac:dyDescent="0.45">
      <c r="F435" s="66" t="s">
        <v>529</v>
      </c>
      <c r="L435" s="148" t="str">
        <f>Format!$E$10</f>
        <v>百万円</v>
      </c>
      <c r="X435" s="61"/>
      <c r="Y435" s="62"/>
      <c r="Z435" s="62"/>
      <c r="AA435" s="62"/>
      <c r="AB435" s="62"/>
      <c r="AH435" s="25" t="s">
        <v>142</v>
      </c>
      <c r="AI435" s="24" t="s">
        <v>142</v>
      </c>
      <c r="AJ435" s="24" t="s">
        <v>142</v>
      </c>
      <c r="AK435" s="26" t="s">
        <v>142</v>
      </c>
      <c r="AL435" s="25" t="s">
        <v>142</v>
      </c>
      <c r="AM435" s="24" t="s">
        <v>142</v>
      </c>
      <c r="AN435" s="24" t="s">
        <v>142</v>
      </c>
      <c r="AO435" s="26" t="s">
        <v>142</v>
      </c>
      <c r="AP435" s="25" t="s">
        <v>142</v>
      </c>
      <c r="AQ435" s="24" t="s">
        <v>142</v>
      </c>
      <c r="AR435" s="24" t="s">
        <v>142</v>
      </c>
      <c r="AS435" s="26" t="s">
        <v>142</v>
      </c>
      <c r="AT435" s="25" t="s">
        <v>142</v>
      </c>
      <c r="AU435" s="24" t="s">
        <v>142</v>
      </c>
      <c r="AV435" s="24" t="s">
        <v>142</v>
      </c>
      <c r="AW435" s="26" t="s">
        <v>142</v>
      </c>
      <c r="AX435" s="25" t="s">
        <v>142</v>
      </c>
      <c r="AY435" s="24" t="s">
        <v>142</v>
      </c>
      <c r="AZ435" s="24" t="s">
        <v>142</v>
      </c>
      <c r="BA435" s="24" t="s">
        <v>142</v>
      </c>
      <c r="BB435" s="25" t="s">
        <v>142</v>
      </c>
      <c r="BC435" s="24" t="s">
        <v>142</v>
      </c>
      <c r="BD435" s="24" t="s">
        <v>142</v>
      </c>
      <c r="BE435" s="26" t="s">
        <v>142</v>
      </c>
      <c r="BH435" s="67" t="s">
        <v>112</v>
      </c>
    </row>
    <row r="436" spans="4:60" collapsed="1" x14ac:dyDescent="0.45">
      <c r="E436" s="1" t="s">
        <v>84</v>
      </c>
      <c r="L436" s="148" t="str">
        <f>Format!$E$10</f>
        <v>百万円</v>
      </c>
      <c r="N436" s="24" t="str">
        <f>IFERROR(IF((N425-SUM(N426,N431))=0,"-",(N425-SUM(N426,N431))),"=")</f>
        <v>-</v>
      </c>
      <c r="O436" s="24" t="str">
        <f t="shared" ref="O436:W436" si="2411">IFERROR(IF((O425-SUM(O426,O431))=0,"-",(O425-SUM(O426,O431))),"=")</f>
        <v>-</v>
      </c>
      <c r="P436" s="24" t="str">
        <f t="shared" si="2411"/>
        <v>-</v>
      </c>
      <c r="Q436" s="24" t="str">
        <f t="shared" si="2411"/>
        <v>-</v>
      </c>
      <c r="R436" s="24" t="str">
        <f t="shared" si="2411"/>
        <v>-</v>
      </c>
      <c r="S436" s="24" t="str">
        <f t="shared" si="2411"/>
        <v>-</v>
      </c>
      <c r="T436" s="24" t="str">
        <f t="shared" si="2411"/>
        <v>-</v>
      </c>
      <c r="U436" s="24" t="str">
        <f t="shared" si="2411"/>
        <v>-</v>
      </c>
      <c r="V436" s="24" t="str">
        <f t="shared" si="2411"/>
        <v>-</v>
      </c>
      <c r="W436" s="24" t="str">
        <f t="shared" si="2411"/>
        <v>-</v>
      </c>
      <c r="X436" s="61">
        <f>SUM(X437:X442)</f>
        <v>0</v>
      </c>
      <c r="Y436" s="62">
        <f t="shared" ref="Y436:AB436" si="2412">SUM(Y437:Y442)</f>
        <v>0</v>
      </c>
      <c r="Z436" s="62">
        <f t="shared" si="2412"/>
        <v>0</v>
      </c>
      <c r="AA436" s="62">
        <f t="shared" si="2412"/>
        <v>0</v>
      </c>
      <c r="AB436" s="62">
        <f t="shared" si="2412"/>
        <v>0</v>
      </c>
      <c r="AH436" s="25" t="s">
        <v>142</v>
      </c>
      <c r="AI436" s="24" t="s">
        <v>142</v>
      </c>
      <c r="AJ436" s="24" t="s">
        <v>142</v>
      </c>
      <c r="AK436" s="26" t="s">
        <v>142</v>
      </c>
      <c r="AL436" s="25" t="s">
        <v>142</v>
      </c>
      <c r="AM436" s="24" t="s">
        <v>142</v>
      </c>
      <c r="AN436" s="24" t="s">
        <v>142</v>
      </c>
      <c r="AO436" s="26" t="s">
        <v>142</v>
      </c>
      <c r="AP436" s="25" t="s">
        <v>142</v>
      </c>
      <c r="AQ436" s="24" t="s">
        <v>142</v>
      </c>
      <c r="AR436" s="24" t="s">
        <v>142</v>
      </c>
      <c r="AS436" s="26" t="s">
        <v>142</v>
      </c>
      <c r="AT436" s="25" t="s">
        <v>142</v>
      </c>
      <c r="AU436" s="24" t="s">
        <v>142</v>
      </c>
      <c r="AV436" s="24" t="s">
        <v>142</v>
      </c>
      <c r="AW436" s="26" t="s">
        <v>142</v>
      </c>
      <c r="AX436" s="25" t="s">
        <v>142</v>
      </c>
      <c r="AY436" s="24" t="s">
        <v>142</v>
      </c>
      <c r="AZ436" s="24" t="s">
        <v>142</v>
      </c>
      <c r="BA436" s="24" t="s">
        <v>142</v>
      </c>
      <c r="BB436" s="25" t="s">
        <v>142</v>
      </c>
      <c r="BC436" s="24" t="s">
        <v>142</v>
      </c>
      <c r="BD436" s="24" t="s">
        <v>142</v>
      </c>
      <c r="BE436" s="26" t="s">
        <v>142</v>
      </c>
      <c r="BH436" s="67" t="s">
        <v>112</v>
      </c>
    </row>
    <row r="437" spans="4:60" hidden="1" outlineLevel="1" x14ac:dyDescent="0.45">
      <c r="F437" s="1" t="s">
        <v>48</v>
      </c>
      <c r="L437" s="148" t="str">
        <f>Format!$E$10</f>
        <v>百万円</v>
      </c>
      <c r="X437" s="61"/>
      <c r="Y437" s="62"/>
      <c r="Z437" s="62"/>
      <c r="AA437" s="62"/>
      <c r="AB437" s="62"/>
      <c r="AH437" s="25" t="s">
        <v>142</v>
      </c>
      <c r="AI437" s="24" t="s">
        <v>142</v>
      </c>
      <c r="AJ437" s="24" t="s">
        <v>142</v>
      </c>
      <c r="AK437" s="26" t="s">
        <v>142</v>
      </c>
      <c r="AL437" s="25" t="s">
        <v>142</v>
      </c>
      <c r="AM437" s="24" t="s">
        <v>142</v>
      </c>
      <c r="AN437" s="24" t="s">
        <v>142</v>
      </c>
      <c r="AO437" s="26" t="s">
        <v>142</v>
      </c>
      <c r="AP437" s="25" t="s">
        <v>142</v>
      </c>
      <c r="AQ437" s="24" t="s">
        <v>142</v>
      </c>
      <c r="AR437" s="24" t="s">
        <v>142</v>
      </c>
      <c r="AS437" s="26" t="s">
        <v>142</v>
      </c>
      <c r="AT437" s="25" t="s">
        <v>142</v>
      </c>
      <c r="AU437" s="24" t="s">
        <v>142</v>
      </c>
      <c r="AV437" s="24" t="s">
        <v>142</v>
      </c>
      <c r="AW437" s="26" t="s">
        <v>142</v>
      </c>
      <c r="AX437" s="25" t="s">
        <v>142</v>
      </c>
      <c r="AY437" s="24" t="s">
        <v>142</v>
      </c>
      <c r="AZ437" s="24" t="s">
        <v>142</v>
      </c>
      <c r="BA437" s="24" t="s">
        <v>142</v>
      </c>
      <c r="BB437" s="25" t="s">
        <v>142</v>
      </c>
      <c r="BC437" s="24" t="s">
        <v>142</v>
      </c>
      <c r="BD437" s="24" t="s">
        <v>142</v>
      </c>
      <c r="BE437" s="26" t="s">
        <v>142</v>
      </c>
      <c r="BH437" s="67" t="s">
        <v>112</v>
      </c>
    </row>
    <row r="438" spans="4:60" hidden="1" outlineLevel="1" x14ac:dyDescent="0.45">
      <c r="F438" s="1" t="s">
        <v>61</v>
      </c>
      <c r="L438" s="148" t="str">
        <f>Format!$E$10</f>
        <v>百万円</v>
      </c>
      <c r="X438" s="61"/>
      <c r="Y438" s="62"/>
      <c r="Z438" s="62"/>
      <c r="AA438" s="62"/>
      <c r="AB438" s="62"/>
      <c r="AH438" s="25" t="s">
        <v>142</v>
      </c>
      <c r="AI438" s="24" t="s">
        <v>142</v>
      </c>
      <c r="AJ438" s="24" t="s">
        <v>142</v>
      </c>
      <c r="AK438" s="26" t="s">
        <v>142</v>
      </c>
      <c r="AL438" s="25" t="s">
        <v>142</v>
      </c>
      <c r="AM438" s="24" t="s">
        <v>142</v>
      </c>
      <c r="AN438" s="24" t="s">
        <v>142</v>
      </c>
      <c r="AO438" s="26" t="s">
        <v>142</v>
      </c>
      <c r="AP438" s="25" t="s">
        <v>142</v>
      </c>
      <c r="AQ438" s="24" t="s">
        <v>142</v>
      </c>
      <c r="AR438" s="24" t="s">
        <v>142</v>
      </c>
      <c r="AS438" s="26" t="s">
        <v>142</v>
      </c>
      <c r="AT438" s="25" t="s">
        <v>142</v>
      </c>
      <c r="AU438" s="24" t="s">
        <v>142</v>
      </c>
      <c r="AV438" s="24" t="s">
        <v>142</v>
      </c>
      <c r="AW438" s="26" t="s">
        <v>142</v>
      </c>
      <c r="AX438" s="25" t="s">
        <v>142</v>
      </c>
      <c r="AY438" s="24" t="s">
        <v>142</v>
      </c>
      <c r="AZ438" s="24" t="s">
        <v>142</v>
      </c>
      <c r="BA438" s="24" t="s">
        <v>142</v>
      </c>
      <c r="BB438" s="25" t="s">
        <v>142</v>
      </c>
      <c r="BC438" s="24" t="s">
        <v>142</v>
      </c>
      <c r="BD438" s="24" t="s">
        <v>142</v>
      </c>
      <c r="BE438" s="26" t="s">
        <v>142</v>
      </c>
      <c r="BH438" s="67" t="s">
        <v>112</v>
      </c>
    </row>
    <row r="439" spans="4:60" hidden="1" outlineLevel="1" x14ac:dyDescent="0.45">
      <c r="F439" s="1" t="s">
        <v>79</v>
      </c>
      <c r="L439" s="148" t="str">
        <f>Format!$E$10</f>
        <v>百万円</v>
      </c>
      <c r="X439" s="61"/>
      <c r="Y439" s="62"/>
      <c r="Z439" s="62"/>
      <c r="AA439" s="62"/>
      <c r="AB439" s="62"/>
      <c r="AH439" s="25" t="s">
        <v>142</v>
      </c>
      <c r="AI439" s="24" t="s">
        <v>142</v>
      </c>
      <c r="AJ439" s="24" t="s">
        <v>142</v>
      </c>
      <c r="AK439" s="26" t="s">
        <v>142</v>
      </c>
      <c r="AL439" s="25" t="s">
        <v>142</v>
      </c>
      <c r="AM439" s="24" t="s">
        <v>142</v>
      </c>
      <c r="AN439" s="24" t="s">
        <v>142</v>
      </c>
      <c r="AO439" s="26" t="s">
        <v>142</v>
      </c>
      <c r="AP439" s="25" t="s">
        <v>142</v>
      </c>
      <c r="AQ439" s="24" t="s">
        <v>142</v>
      </c>
      <c r="AR439" s="24" t="s">
        <v>142</v>
      </c>
      <c r="AS439" s="26" t="s">
        <v>142</v>
      </c>
      <c r="AT439" s="25" t="s">
        <v>142</v>
      </c>
      <c r="AU439" s="24" t="s">
        <v>142</v>
      </c>
      <c r="AV439" s="24" t="s">
        <v>142</v>
      </c>
      <c r="AW439" s="26" t="s">
        <v>142</v>
      </c>
      <c r="AX439" s="25" t="s">
        <v>142</v>
      </c>
      <c r="AY439" s="24" t="s">
        <v>142</v>
      </c>
      <c r="AZ439" s="24" t="s">
        <v>142</v>
      </c>
      <c r="BA439" s="24" t="s">
        <v>142</v>
      </c>
      <c r="BB439" s="25" t="s">
        <v>142</v>
      </c>
      <c r="BC439" s="24" t="s">
        <v>142</v>
      </c>
      <c r="BD439" s="24" t="s">
        <v>142</v>
      </c>
      <c r="BE439" s="26" t="s">
        <v>142</v>
      </c>
      <c r="BH439" s="67" t="s">
        <v>112</v>
      </c>
    </row>
    <row r="440" spans="4:60" hidden="1" outlineLevel="1" x14ac:dyDescent="0.45">
      <c r="F440" s="66" t="s">
        <v>529</v>
      </c>
      <c r="L440" s="148" t="str">
        <f>Format!$E$10</f>
        <v>百万円</v>
      </c>
      <c r="X440" s="61"/>
      <c r="Y440" s="62"/>
      <c r="Z440" s="62"/>
      <c r="AA440" s="62"/>
      <c r="AB440" s="62"/>
      <c r="AH440" s="25" t="s">
        <v>142</v>
      </c>
      <c r="AI440" s="24" t="s">
        <v>142</v>
      </c>
      <c r="AJ440" s="24" t="s">
        <v>142</v>
      </c>
      <c r="AK440" s="26" t="s">
        <v>142</v>
      </c>
      <c r="AL440" s="25" t="s">
        <v>142</v>
      </c>
      <c r="AM440" s="24" t="s">
        <v>142</v>
      </c>
      <c r="AN440" s="24" t="s">
        <v>142</v>
      </c>
      <c r="AO440" s="26" t="s">
        <v>142</v>
      </c>
      <c r="AP440" s="25" t="s">
        <v>142</v>
      </c>
      <c r="AQ440" s="24" t="s">
        <v>142</v>
      </c>
      <c r="AR440" s="24" t="s">
        <v>142</v>
      </c>
      <c r="AS440" s="26" t="s">
        <v>142</v>
      </c>
      <c r="AT440" s="25" t="s">
        <v>142</v>
      </c>
      <c r="AU440" s="24" t="s">
        <v>142</v>
      </c>
      <c r="AV440" s="24" t="s">
        <v>142</v>
      </c>
      <c r="AW440" s="26" t="s">
        <v>142</v>
      </c>
      <c r="AX440" s="25" t="s">
        <v>142</v>
      </c>
      <c r="AY440" s="24" t="s">
        <v>142</v>
      </c>
      <c r="AZ440" s="24" t="s">
        <v>142</v>
      </c>
      <c r="BA440" s="24" t="s">
        <v>142</v>
      </c>
      <c r="BB440" s="25" t="s">
        <v>142</v>
      </c>
      <c r="BC440" s="24" t="s">
        <v>142</v>
      </c>
      <c r="BD440" s="24" t="s">
        <v>142</v>
      </c>
      <c r="BE440" s="26" t="s">
        <v>142</v>
      </c>
      <c r="BH440" s="67" t="s">
        <v>112</v>
      </c>
    </row>
    <row r="441" spans="4:60" hidden="1" outlineLevel="1" x14ac:dyDescent="0.45">
      <c r="F441" s="1" t="s">
        <v>172</v>
      </c>
      <c r="L441" s="148" t="str">
        <f>Format!$E$10</f>
        <v>百万円</v>
      </c>
      <c r="X441" s="61">
        <f>W350-X350</f>
        <v>0</v>
      </c>
      <c r="Y441" s="62">
        <f>X350-Y350</f>
        <v>0</v>
      </c>
      <c r="Z441" s="62">
        <f>Y350-Z350</f>
        <v>0</v>
      </c>
      <c r="AA441" s="62">
        <f>Z350-AA350</f>
        <v>0</v>
      </c>
      <c r="AB441" s="62">
        <f>AA350-AB350</f>
        <v>0</v>
      </c>
      <c r="AH441" s="25" t="s">
        <v>142</v>
      </c>
      <c r="AI441" s="24" t="s">
        <v>142</v>
      </c>
      <c r="AJ441" s="24" t="s">
        <v>142</v>
      </c>
      <c r="AK441" s="26" t="s">
        <v>142</v>
      </c>
      <c r="AL441" s="25" t="s">
        <v>142</v>
      </c>
      <c r="AM441" s="24" t="s">
        <v>142</v>
      </c>
      <c r="AN441" s="24" t="s">
        <v>142</v>
      </c>
      <c r="AO441" s="26" t="s">
        <v>142</v>
      </c>
      <c r="AP441" s="25" t="s">
        <v>142</v>
      </c>
      <c r="AQ441" s="24" t="s">
        <v>142</v>
      </c>
      <c r="AR441" s="24" t="s">
        <v>142</v>
      </c>
      <c r="AS441" s="26" t="s">
        <v>142</v>
      </c>
      <c r="AT441" s="25" t="s">
        <v>142</v>
      </c>
      <c r="AU441" s="24" t="s">
        <v>142</v>
      </c>
      <c r="AV441" s="24" t="s">
        <v>142</v>
      </c>
      <c r="AW441" s="26" t="s">
        <v>142</v>
      </c>
      <c r="AX441" s="25" t="s">
        <v>142</v>
      </c>
      <c r="AY441" s="24" t="s">
        <v>142</v>
      </c>
      <c r="AZ441" s="24" t="s">
        <v>142</v>
      </c>
      <c r="BA441" s="24" t="s">
        <v>142</v>
      </c>
      <c r="BB441" s="25" t="s">
        <v>142</v>
      </c>
      <c r="BC441" s="24" t="s">
        <v>142</v>
      </c>
      <c r="BD441" s="24" t="s">
        <v>142</v>
      </c>
      <c r="BE441" s="26" t="s">
        <v>142</v>
      </c>
      <c r="BH441" s="67" t="s">
        <v>112</v>
      </c>
    </row>
    <row r="442" spans="4:60" hidden="1" outlineLevel="1" x14ac:dyDescent="0.45">
      <c r="F442" s="1" t="s">
        <v>157</v>
      </c>
      <c r="L442" s="148" t="str">
        <f>Format!$E$10</f>
        <v>百万円</v>
      </c>
      <c r="X442" s="61" t="str">
        <f>$W$469</f>
        <v>-</v>
      </c>
      <c r="Y442" s="62">
        <v>0</v>
      </c>
      <c r="Z442" s="62">
        <v>0</v>
      </c>
      <c r="AA442" s="62">
        <v>0</v>
      </c>
      <c r="AB442" s="62">
        <v>0</v>
      </c>
      <c r="AH442" s="25" t="s">
        <v>142</v>
      </c>
      <c r="AI442" s="24" t="s">
        <v>142</v>
      </c>
      <c r="AJ442" s="24" t="s">
        <v>142</v>
      </c>
      <c r="AK442" s="26" t="s">
        <v>142</v>
      </c>
      <c r="AL442" s="25" t="s">
        <v>142</v>
      </c>
      <c r="AM442" s="24" t="s">
        <v>142</v>
      </c>
      <c r="AN442" s="24" t="s">
        <v>142</v>
      </c>
      <c r="AO442" s="26" t="s">
        <v>142</v>
      </c>
      <c r="AP442" s="25" t="s">
        <v>142</v>
      </c>
      <c r="AQ442" s="24" t="s">
        <v>142</v>
      </c>
      <c r="AR442" s="24" t="s">
        <v>142</v>
      </c>
      <c r="AS442" s="26" t="s">
        <v>142</v>
      </c>
      <c r="AT442" s="25" t="s">
        <v>142</v>
      </c>
      <c r="AU442" s="24" t="s">
        <v>142</v>
      </c>
      <c r="AV442" s="24" t="s">
        <v>142</v>
      </c>
      <c r="AW442" s="26" t="s">
        <v>142</v>
      </c>
      <c r="AX442" s="25" t="s">
        <v>142</v>
      </c>
      <c r="AY442" s="24" t="s">
        <v>142</v>
      </c>
      <c r="AZ442" s="24" t="s">
        <v>142</v>
      </c>
      <c r="BA442" s="24" t="s">
        <v>142</v>
      </c>
      <c r="BB442" s="25" t="s">
        <v>142</v>
      </c>
      <c r="BC442" s="24" t="s">
        <v>142</v>
      </c>
      <c r="BD442" s="24" t="s">
        <v>142</v>
      </c>
      <c r="BE442" s="26" t="s">
        <v>142</v>
      </c>
      <c r="BH442" s="67" t="s">
        <v>112</v>
      </c>
    </row>
    <row r="443" spans="4:60" s="11" customFormat="1" collapsed="1" x14ac:dyDescent="0.45">
      <c r="D443" s="11" t="s">
        <v>447</v>
      </c>
      <c r="L443" s="152" t="str">
        <f>Format!$E$10</f>
        <v>百万円</v>
      </c>
      <c r="M443" s="17"/>
      <c r="N443" s="53" t="str">
        <f>IFERROR(IF(AND(N403="",N425=""),"-",N403+N425),"-")</f>
        <v>-</v>
      </c>
      <c r="O443" s="53" t="str">
        <f t="shared" ref="O443:AB443" si="2413">IFERROR(IF(AND(O403="",O425=""),"-",O403+O425),"-")</f>
        <v>-</v>
      </c>
      <c r="P443" s="53" t="str">
        <f t="shared" si="2413"/>
        <v>-</v>
      </c>
      <c r="Q443" s="53" t="str">
        <f t="shared" si="2413"/>
        <v>-</v>
      </c>
      <c r="R443" s="53" t="str">
        <f t="shared" si="2413"/>
        <v>-</v>
      </c>
      <c r="S443" s="53" t="str">
        <f t="shared" si="2413"/>
        <v>-</v>
      </c>
      <c r="T443" s="53" t="str">
        <f t="shared" si="2413"/>
        <v>-</v>
      </c>
      <c r="U443" s="53" t="str">
        <f t="shared" si="2413"/>
        <v>-</v>
      </c>
      <c r="V443" s="53" t="str">
        <f t="shared" si="2413"/>
        <v>-</v>
      </c>
      <c r="W443" s="53" t="str">
        <f t="shared" si="2413"/>
        <v>-</v>
      </c>
      <c r="X443" s="77">
        <f t="shared" si="2413"/>
        <v>0</v>
      </c>
      <c r="Y443" s="78">
        <f t="shared" si="2413"/>
        <v>0</v>
      </c>
      <c r="Z443" s="78">
        <f t="shared" si="2413"/>
        <v>0</v>
      </c>
      <c r="AA443" s="78">
        <f t="shared" si="2413"/>
        <v>0</v>
      </c>
      <c r="AB443" s="78">
        <f t="shared" si="2413"/>
        <v>0</v>
      </c>
      <c r="AC443" s="54"/>
      <c r="AD443" s="53"/>
      <c r="AE443" s="53"/>
      <c r="AF443" s="53"/>
      <c r="AG443" s="54"/>
      <c r="AH443" s="54"/>
      <c r="AI443" s="53"/>
      <c r="AJ443" s="53"/>
      <c r="AK443" s="55"/>
      <c r="AL443" s="54"/>
      <c r="AM443" s="53"/>
      <c r="AN443" s="53"/>
      <c r="AO443" s="55"/>
      <c r="AP443" s="54"/>
      <c r="AQ443" s="53"/>
      <c r="AR443" s="53"/>
      <c r="AS443" s="55"/>
      <c r="AT443" s="54"/>
      <c r="AU443" s="53"/>
      <c r="AV443" s="53"/>
      <c r="AW443" s="55"/>
      <c r="AX443" s="54"/>
      <c r="AY443" s="53"/>
      <c r="AZ443" s="53"/>
      <c r="BA443" s="53"/>
      <c r="BB443" s="54"/>
      <c r="BC443" s="53"/>
      <c r="BD443" s="53"/>
      <c r="BE443" s="55"/>
      <c r="BF443" s="56"/>
      <c r="BG443" s="56"/>
      <c r="BH443" s="70" t="s">
        <v>112</v>
      </c>
    </row>
    <row r="444" spans="4:60" s="5" customFormat="1" x14ac:dyDescent="0.45">
      <c r="D444" s="5" t="s">
        <v>90</v>
      </c>
      <c r="L444" s="150" t="str">
        <f>Format!$E$10</f>
        <v>百万円</v>
      </c>
      <c r="M444" s="16"/>
      <c r="N444" s="33"/>
      <c r="O444" s="33"/>
      <c r="P444" s="33"/>
      <c r="Q444" s="33"/>
      <c r="R444" s="33"/>
      <c r="S444" s="33"/>
      <c r="T444" s="33"/>
      <c r="U444" s="33"/>
      <c r="V444" s="33"/>
      <c r="W444" s="33"/>
      <c r="X444" s="75">
        <f>SUM(X445,X455,X456,X462)</f>
        <v>0</v>
      </c>
      <c r="Y444" s="76">
        <f>SUM(Y445,Y455,Y456,Y462)</f>
        <v>0</v>
      </c>
      <c r="Z444" s="76">
        <f>SUM(Z445,Z455,Z456,Z462)</f>
        <v>0</v>
      </c>
      <c r="AA444" s="76">
        <f>SUM(AA445,AA455,AA456,AA462)</f>
        <v>0</v>
      </c>
      <c r="AB444" s="76">
        <f>SUM(AB445,AB455,AB456,AB462)</f>
        <v>0</v>
      </c>
      <c r="AC444" s="34"/>
      <c r="AD444" s="33"/>
      <c r="AE444" s="33"/>
      <c r="AF444" s="33"/>
      <c r="AG444" s="34"/>
      <c r="AH444" s="34" t="s">
        <v>142</v>
      </c>
      <c r="AI444" s="33" t="s">
        <v>142</v>
      </c>
      <c r="AJ444" s="33" t="s">
        <v>142</v>
      </c>
      <c r="AK444" s="35" t="s">
        <v>142</v>
      </c>
      <c r="AL444" s="34" t="s">
        <v>142</v>
      </c>
      <c r="AM444" s="33" t="s">
        <v>142</v>
      </c>
      <c r="AN444" s="33" t="s">
        <v>142</v>
      </c>
      <c r="AO444" s="35" t="s">
        <v>142</v>
      </c>
      <c r="AP444" s="34" t="s">
        <v>142</v>
      </c>
      <c r="AQ444" s="33" t="s">
        <v>142</v>
      </c>
      <c r="AR444" s="33" t="s">
        <v>142</v>
      </c>
      <c r="AS444" s="35" t="s">
        <v>142</v>
      </c>
      <c r="AT444" s="34" t="s">
        <v>142</v>
      </c>
      <c r="AU444" s="33" t="s">
        <v>142</v>
      </c>
      <c r="AV444" s="33" t="s">
        <v>142</v>
      </c>
      <c r="AW444" s="35" t="s">
        <v>142</v>
      </c>
      <c r="AX444" s="34" t="s">
        <v>142</v>
      </c>
      <c r="AY444" s="33" t="s">
        <v>142</v>
      </c>
      <c r="AZ444" s="33" t="s">
        <v>142</v>
      </c>
      <c r="BA444" s="33" t="s">
        <v>142</v>
      </c>
      <c r="BB444" s="34" t="s">
        <v>142</v>
      </c>
      <c r="BC444" s="33" t="s">
        <v>142</v>
      </c>
      <c r="BD444" s="33" t="s">
        <v>142</v>
      </c>
      <c r="BE444" s="35" t="s">
        <v>142</v>
      </c>
      <c r="BF444" s="36"/>
      <c r="BG444" s="36"/>
      <c r="BH444" s="69" t="s">
        <v>112</v>
      </c>
    </row>
    <row r="445" spans="4:60" x14ac:dyDescent="0.45">
      <c r="E445" s="1" t="s">
        <v>96</v>
      </c>
      <c r="L445" s="148" t="str">
        <f>Format!$E$10</f>
        <v>百万円</v>
      </c>
      <c r="N445" s="24" t="str">
        <f t="shared" ref="N445:V445" si="2414">IF(SUM(N446:N454)=0,"-",SUM(N446:N454))</f>
        <v>-</v>
      </c>
      <c r="O445" s="24" t="str">
        <f t="shared" si="2414"/>
        <v>-</v>
      </c>
      <c r="P445" s="24" t="str">
        <f t="shared" si="2414"/>
        <v>-</v>
      </c>
      <c r="Q445" s="24" t="str">
        <f t="shared" si="2414"/>
        <v>-</v>
      </c>
      <c r="R445" s="24" t="str">
        <f t="shared" si="2414"/>
        <v>-</v>
      </c>
      <c r="S445" s="24" t="str">
        <f t="shared" si="2414"/>
        <v>-</v>
      </c>
      <c r="T445" s="24" t="str">
        <f t="shared" si="2414"/>
        <v>-</v>
      </c>
      <c r="U445" s="24" t="str">
        <f t="shared" si="2414"/>
        <v>-</v>
      </c>
      <c r="V445" s="24" t="str">
        <f t="shared" si="2414"/>
        <v>-</v>
      </c>
      <c r="W445" s="24" t="str">
        <f>IF(SUM(W446:W454)=0,"-",SUM(W446:W454))</f>
        <v>-</v>
      </c>
      <c r="X445" s="61">
        <f>SUM(X446:X454)</f>
        <v>0</v>
      </c>
      <c r="Y445" s="62">
        <f t="shared" ref="Y445:AB445" si="2415">SUM(Y446:Y454)</f>
        <v>0</v>
      </c>
      <c r="Z445" s="62">
        <f t="shared" si="2415"/>
        <v>0</v>
      </c>
      <c r="AA445" s="62">
        <f t="shared" si="2415"/>
        <v>0</v>
      </c>
      <c r="AB445" s="62">
        <f t="shared" si="2415"/>
        <v>0</v>
      </c>
      <c r="AH445" s="25" t="s">
        <v>142</v>
      </c>
      <c r="AI445" s="24" t="s">
        <v>142</v>
      </c>
      <c r="AJ445" s="24" t="s">
        <v>142</v>
      </c>
      <c r="AK445" s="26" t="s">
        <v>142</v>
      </c>
      <c r="AL445" s="25" t="s">
        <v>142</v>
      </c>
      <c r="AM445" s="24" t="s">
        <v>142</v>
      </c>
      <c r="AN445" s="24" t="s">
        <v>142</v>
      </c>
      <c r="AO445" s="26" t="s">
        <v>142</v>
      </c>
      <c r="AP445" s="25" t="s">
        <v>142</v>
      </c>
      <c r="AQ445" s="24" t="s">
        <v>142</v>
      </c>
      <c r="AR445" s="24" t="s">
        <v>142</v>
      </c>
      <c r="AS445" s="26" t="s">
        <v>142</v>
      </c>
      <c r="AT445" s="25" t="s">
        <v>142</v>
      </c>
      <c r="AU445" s="24" t="s">
        <v>142</v>
      </c>
      <c r="AV445" s="24" t="s">
        <v>142</v>
      </c>
      <c r="AW445" s="26" t="s">
        <v>142</v>
      </c>
      <c r="AX445" s="25" t="s">
        <v>142</v>
      </c>
      <c r="AY445" s="24" t="s">
        <v>142</v>
      </c>
      <c r="AZ445" s="24" t="s">
        <v>142</v>
      </c>
      <c r="BA445" s="24" t="s">
        <v>142</v>
      </c>
      <c r="BB445" s="25" t="s">
        <v>142</v>
      </c>
      <c r="BC445" s="24" t="s">
        <v>142</v>
      </c>
      <c r="BD445" s="24" t="s">
        <v>142</v>
      </c>
      <c r="BE445" s="26" t="s">
        <v>142</v>
      </c>
      <c r="BH445" s="67" t="s">
        <v>112</v>
      </c>
    </row>
    <row r="446" spans="4:60" hidden="1" outlineLevel="1" x14ac:dyDescent="0.45">
      <c r="F446" s="1" t="s">
        <v>48</v>
      </c>
      <c r="L446" s="148" t="str">
        <f>Format!$E$10</f>
        <v>百万円</v>
      </c>
      <c r="X446" s="61"/>
      <c r="Y446" s="62"/>
      <c r="Z446" s="62"/>
      <c r="AA446" s="62"/>
      <c r="AB446" s="62"/>
      <c r="AH446" s="25" t="s">
        <v>142</v>
      </c>
      <c r="AI446" s="24" t="s">
        <v>142</v>
      </c>
      <c r="AJ446" s="24" t="s">
        <v>142</v>
      </c>
      <c r="AK446" s="26" t="s">
        <v>142</v>
      </c>
      <c r="AL446" s="25" t="s">
        <v>142</v>
      </c>
      <c r="AM446" s="24" t="s">
        <v>142</v>
      </c>
      <c r="AN446" s="24" t="s">
        <v>142</v>
      </c>
      <c r="AO446" s="26" t="s">
        <v>142</v>
      </c>
      <c r="AP446" s="25" t="s">
        <v>142</v>
      </c>
      <c r="AQ446" s="24" t="s">
        <v>142</v>
      </c>
      <c r="AR446" s="24" t="s">
        <v>142</v>
      </c>
      <c r="AS446" s="26" t="s">
        <v>142</v>
      </c>
      <c r="AT446" s="25" t="s">
        <v>142</v>
      </c>
      <c r="AU446" s="24" t="s">
        <v>142</v>
      </c>
      <c r="AV446" s="24" t="s">
        <v>142</v>
      </c>
      <c r="AW446" s="26" t="s">
        <v>142</v>
      </c>
      <c r="AX446" s="25" t="s">
        <v>142</v>
      </c>
      <c r="AY446" s="24" t="s">
        <v>142</v>
      </c>
      <c r="AZ446" s="24" t="s">
        <v>142</v>
      </c>
      <c r="BA446" s="24" t="s">
        <v>142</v>
      </c>
      <c r="BB446" s="25" t="s">
        <v>142</v>
      </c>
      <c r="BC446" s="24" t="s">
        <v>142</v>
      </c>
      <c r="BD446" s="24" t="s">
        <v>142</v>
      </c>
      <c r="BE446" s="26" t="s">
        <v>142</v>
      </c>
      <c r="BH446" s="67" t="s">
        <v>112</v>
      </c>
    </row>
    <row r="447" spans="4:60" hidden="1" outlineLevel="1" x14ac:dyDescent="0.45">
      <c r="F447" s="1" t="s">
        <v>61</v>
      </c>
      <c r="L447" s="148" t="str">
        <f>Format!$E$10</f>
        <v>百万円</v>
      </c>
      <c r="X447" s="61"/>
      <c r="Y447" s="62"/>
      <c r="Z447" s="62"/>
      <c r="AA447" s="62"/>
      <c r="AB447" s="62"/>
      <c r="AH447" s="25" t="s">
        <v>142</v>
      </c>
      <c r="AI447" s="24" t="s">
        <v>142</v>
      </c>
      <c r="AJ447" s="24" t="s">
        <v>142</v>
      </c>
      <c r="AK447" s="26" t="s">
        <v>142</v>
      </c>
      <c r="AL447" s="25" t="s">
        <v>142</v>
      </c>
      <c r="AM447" s="24" t="s">
        <v>142</v>
      </c>
      <c r="AN447" s="24" t="s">
        <v>142</v>
      </c>
      <c r="AO447" s="26" t="s">
        <v>142</v>
      </c>
      <c r="AP447" s="25" t="s">
        <v>142</v>
      </c>
      <c r="AQ447" s="24" t="s">
        <v>142</v>
      </c>
      <c r="AR447" s="24" t="s">
        <v>142</v>
      </c>
      <c r="AS447" s="26" t="s">
        <v>142</v>
      </c>
      <c r="AT447" s="25" t="s">
        <v>142</v>
      </c>
      <c r="AU447" s="24" t="s">
        <v>142</v>
      </c>
      <c r="AV447" s="24" t="s">
        <v>142</v>
      </c>
      <c r="AW447" s="26" t="s">
        <v>142</v>
      </c>
      <c r="AX447" s="25" t="s">
        <v>142</v>
      </c>
      <c r="AY447" s="24" t="s">
        <v>142</v>
      </c>
      <c r="AZ447" s="24" t="s">
        <v>142</v>
      </c>
      <c r="BA447" s="24" t="s">
        <v>142</v>
      </c>
      <c r="BB447" s="25" t="s">
        <v>142</v>
      </c>
      <c r="BC447" s="24" t="s">
        <v>142</v>
      </c>
      <c r="BD447" s="24" t="s">
        <v>142</v>
      </c>
      <c r="BE447" s="26" t="s">
        <v>142</v>
      </c>
      <c r="BH447" s="67" t="s">
        <v>112</v>
      </c>
    </row>
    <row r="448" spans="4:60" hidden="1" outlineLevel="1" x14ac:dyDescent="0.45">
      <c r="F448" s="1" t="s">
        <v>79</v>
      </c>
      <c r="L448" s="148" t="str">
        <f>Format!$E$10</f>
        <v>百万円</v>
      </c>
      <c r="X448" s="61"/>
      <c r="Y448" s="62"/>
      <c r="Z448" s="62"/>
      <c r="AA448" s="62"/>
      <c r="AB448" s="62"/>
      <c r="AH448" s="25" t="s">
        <v>142</v>
      </c>
      <c r="AI448" s="24" t="s">
        <v>142</v>
      </c>
      <c r="AJ448" s="24" t="s">
        <v>142</v>
      </c>
      <c r="AK448" s="26" t="s">
        <v>142</v>
      </c>
      <c r="AL448" s="25" t="s">
        <v>142</v>
      </c>
      <c r="AM448" s="24" t="s">
        <v>142</v>
      </c>
      <c r="AN448" s="24" t="s">
        <v>142</v>
      </c>
      <c r="AO448" s="26" t="s">
        <v>142</v>
      </c>
      <c r="AP448" s="25" t="s">
        <v>142</v>
      </c>
      <c r="AQ448" s="24" t="s">
        <v>142</v>
      </c>
      <c r="AR448" s="24" t="s">
        <v>142</v>
      </c>
      <c r="AS448" s="26" t="s">
        <v>142</v>
      </c>
      <c r="AT448" s="25" t="s">
        <v>142</v>
      </c>
      <c r="AU448" s="24" t="s">
        <v>142</v>
      </c>
      <c r="AV448" s="24" t="s">
        <v>142</v>
      </c>
      <c r="AW448" s="26" t="s">
        <v>142</v>
      </c>
      <c r="AX448" s="25" t="s">
        <v>142</v>
      </c>
      <c r="AY448" s="24" t="s">
        <v>142</v>
      </c>
      <c r="AZ448" s="24" t="s">
        <v>142</v>
      </c>
      <c r="BA448" s="24" t="s">
        <v>142</v>
      </c>
      <c r="BB448" s="25" t="s">
        <v>142</v>
      </c>
      <c r="BC448" s="24" t="s">
        <v>142</v>
      </c>
      <c r="BD448" s="24" t="s">
        <v>142</v>
      </c>
      <c r="BE448" s="26" t="s">
        <v>142</v>
      </c>
      <c r="BH448" s="67" t="s">
        <v>112</v>
      </c>
    </row>
    <row r="449" spans="4:60" hidden="1" outlineLevel="1" x14ac:dyDescent="0.45">
      <c r="F449" s="1" t="s">
        <v>530</v>
      </c>
      <c r="L449" s="148" t="str">
        <f>Format!$E$10</f>
        <v>百万円</v>
      </c>
      <c r="X449" s="61"/>
      <c r="Y449" s="62"/>
      <c r="Z449" s="62"/>
      <c r="AA449" s="62"/>
      <c r="AB449" s="62"/>
      <c r="AH449" s="25" t="s">
        <v>142</v>
      </c>
      <c r="AI449" s="24" t="s">
        <v>142</v>
      </c>
      <c r="AJ449" s="24" t="s">
        <v>142</v>
      </c>
      <c r="AK449" s="26" t="s">
        <v>142</v>
      </c>
      <c r="AL449" s="25" t="s">
        <v>142</v>
      </c>
      <c r="AM449" s="24" t="s">
        <v>142</v>
      </c>
      <c r="AN449" s="24" t="s">
        <v>142</v>
      </c>
      <c r="AO449" s="26" t="s">
        <v>142</v>
      </c>
      <c r="AP449" s="25" t="s">
        <v>142</v>
      </c>
      <c r="AQ449" s="24" t="s">
        <v>142</v>
      </c>
      <c r="AR449" s="24" t="s">
        <v>142</v>
      </c>
      <c r="AS449" s="26" t="s">
        <v>142</v>
      </c>
      <c r="AT449" s="25" t="s">
        <v>142</v>
      </c>
      <c r="AU449" s="24" t="s">
        <v>142</v>
      </c>
      <c r="AV449" s="24" t="s">
        <v>142</v>
      </c>
      <c r="AW449" s="26" t="s">
        <v>142</v>
      </c>
      <c r="AX449" s="25" t="s">
        <v>142</v>
      </c>
      <c r="AY449" s="24" t="s">
        <v>142</v>
      </c>
      <c r="AZ449" s="24" t="s">
        <v>142</v>
      </c>
      <c r="BA449" s="24" t="s">
        <v>142</v>
      </c>
      <c r="BB449" s="25" t="s">
        <v>142</v>
      </c>
      <c r="BC449" s="24" t="s">
        <v>142</v>
      </c>
      <c r="BD449" s="24" t="s">
        <v>142</v>
      </c>
      <c r="BE449" s="26" t="s">
        <v>142</v>
      </c>
      <c r="BH449" s="67" t="s">
        <v>112</v>
      </c>
    </row>
    <row r="450" spans="4:60" hidden="1" outlineLevel="1" x14ac:dyDescent="0.45">
      <c r="F450" s="1" t="s">
        <v>537</v>
      </c>
      <c r="L450" s="148" t="str">
        <f>Format!$E$10</f>
        <v>百万円</v>
      </c>
      <c r="X450" s="61"/>
      <c r="Y450" s="62"/>
      <c r="Z450" s="62"/>
      <c r="AA450" s="62"/>
      <c r="AB450" s="62"/>
      <c r="AH450" s="25" t="s">
        <v>142</v>
      </c>
      <c r="AI450" s="24" t="s">
        <v>142</v>
      </c>
      <c r="AJ450" s="24" t="s">
        <v>142</v>
      </c>
      <c r="AK450" s="26" t="s">
        <v>142</v>
      </c>
      <c r="AL450" s="25" t="s">
        <v>142</v>
      </c>
      <c r="AM450" s="24" t="s">
        <v>142</v>
      </c>
      <c r="AN450" s="24" t="s">
        <v>142</v>
      </c>
      <c r="AO450" s="26" t="s">
        <v>142</v>
      </c>
      <c r="AP450" s="25" t="s">
        <v>142</v>
      </c>
      <c r="AQ450" s="24" t="s">
        <v>142</v>
      </c>
      <c r="AR450" s="24" t="s">
        <v>142</v>
      </c>
      <c r="AS450" s="26" t="s">
        <v>142</v>
      </c>
      <c r="AT450" s="25" t="s">
        <v>142</v>
      </c>
      <c r="AU450" s="24" t="s">
        <v>142</v>
      </c>
      <c r="AV450" s="24" t="s">
        <v>142</v>
      </c>
      <c r="AW450" s="26" t="s">
        <v>142</v>
      </c>
      <c r="AX450" s="25" t="s">
        <v>142</v>
      </c>
      <c r="AY450" s="24" t="s">
        <v>142</v>
      </c>
      <c r="AZ450" s="24" t="s">
        <v>142</v>
      </c>
      <c r="BA450" s="24" t="s">
        <v>142</v>
      </c>
      <c r="BB450" s="25" t="s">
        <v>142</v>
      </c>
      <c r="BC450" s="24" t="s">
        <v>142</v>
      </c>
      <c r="BD450" s="24" t="s">
        <v>142</v>
      </c>
      <c r="BE450" s="26" t="s">
        <v>142</v>
      </c>
      <c r="BH450" s="67" t="s">
        <v>112</v>
      </c>
    </row>
    <row r="451" spans="4:60" hidden="1" outlineLevel="1" x14ac:dyDescent="0.45">
      <c r="F451" s="1" t="s">
        <v>538</v>
      </c>
      <c r="L451" s="148" t="str">
        <f>Format!$E$10</f>
        <v>百万円</v>
      </c>
      <c r="X451" s="61"/>
      <c r="Y451" s="62"/>
      <c r="Z451" s="62"/>
      <c r="AA451" s="62"/>
      <c r="AB451" s="62"/>
      <c r="AH451" s="25" t="s">
        <v>142</v>
      </c>
      <c r="AI451" s="24" t="s">
        <v>142</v>
      </c>
      <c r="AJ451" s="24" t="s">
        <v>142</v>
      </c>
      <c r="AK451" s="26" t="s">
        <v>142</v>
      </c>
      <c r="AL451" s="25" t="s">
        <v>142</v>
      </c>
      <c r="AM451" s="24" t="s">
        <v>142</v>
      </c>
      <c r="AN451" s="24" t="s">
        <v>142</v>
      </c>
      <c r="AO451" s="26" t="s">
        <v>142</v>
      </c>
      <c r="AP451" s="25" t="s">
        <v>142</v>
      </c>
      <c r="AQ451" s="24" t="s">
        <v>142</v>
      </c>
      <c r="AR451" s="24" t="s">
        <v>142</v>
      </c>
      <c r="AS451" s="26" t="s">
        <v>142</v>
      </c>
      <c r="AT451" s="25" t="s">
        <v>142</v>
      </c>
      <c r="AU451" s="24" t="s">
        <v>142</v>
      </c>
      <c r="AV451" s="24" t="s">
        <v>142</v>
      </c>
      <c r="AW451" s="26" t="s">
        <v>142</v>
      </c>
      <c r="AX451" s="25" t="s">
        <v>142</v>
      </c>
      <c r="AY451" s="24" t="s">
        <v>142</v>
      </c>
      <c r="AZ451" s="24" t="s">
        <v>142</v>
      </c>
      <c r="BA451" s="24" t="s">
        <v>142</v>
      </c>
      <c r="BB451" s="25" t="s">
        <v>142</v>
      </c>
      <c r="BC451" s="24" t="s">
        <v>142</v>
      </c>
      <c r="BD451" s="24" t="s">
        <v>142</v>
      </c>
      <c r="BE451" s="26" t="s">
        <v>142</v>
      </c>
      <c r="BH451" s="67" t="s">
        <v>112</v>
      </c>
    </row>
    <row r="452" spans="4:60" hidden="1" outlineLevel="1" x14ac:dyDescent="0.45">
      <c r="F452" s="66" t="s">
        <v>529</v>
      </c>
      <c r="L452" s="148" t="str">
        <f>Format!$E$10</f>
        <v>百万円</v>
      </c>
      <c r="X452" s="61"/>
      <c r="Y452" s="62"/>
      <c r="Z452" s="62"/>
      <c r="AA452" s="62"/>
      <c r="AB452" s="62"/>
      <c r="AH452" s="25" t="s">
        <v>142</v>
      </c>
      <c r="AI452" s="24" t="s">
        <v>142</v>
      </c>
      <c r="AJ452" s="24" t="s">
        <v>142</v>
      </c>
      <c r="AK452" s="26" t="s">
        <v>142</v>
      </c>
      <c r="AL452" s="25" t="s">
        <v>142</v>
      </c>
      <c r="AM452" s="24" t="s">
        <v>142</v>
      </c>
      <c r="AN452" s="24" t="s">
        <v>142</v>
      </c>
      <c r="AO452" s="26" t="s">
        <v>142</v>
      </c>
      <c r="AP452" s="25" t="s">
        <v>142</v>
      </c>
      <c r="AQ452" s="24" t="s">
        <v>142</v>
      </c>
      <c r="AR452" s="24" t="s">
        <v>142</v>
      </c>
      <c r="AS452" s="26" t="s">
        <v>142</v>
      </c>
      <c r="AT452" s="25" t="s">
        <v>142</v>
      </c>
      <c r="AU452" s="24" t="s">
        <v>142</v>
      </c>
      <c r="AV452" s="24" t="s">
        <v>142</v>
      </c>
      <c r="AW452" s="26" t="s">
        <v>142</v>
      </c>
      <c r="AX452" s="25" t="s">
        <v>142</v>
      </c>
      <c r="AY452" s="24" t="s">
        <v>142</v>
      </c>
      <c r="AZ452" s="24" t="s">
        <v>142</v>
      </c>
      <c r="BA452" s="24" t="s">
        <v>142</v>
      </c>
      <c r="BB452" s="25" t="s">
        <v>142</v>
      </c>
      <c r="BC452" s="24" t="s">
        <v>142</v>
      </c>
      <c r="BD452" s="24" t="s">
        <v>142</v>
      </c>
      <c r="BE452" s="26" t="s">
        <v>142</v>
      </c>
      <c r="BH452" s="67" t="s">
        <v>112</v>
      </c>
    </row>
    <row r="453" spans="4:60" hidden="1" outlineLevel="1" x14ac:dyDescent="0.45">
      <c r="F453" s="1" t="s">
        <v>107</v>
      </c>
      <c r="L453" s="148" t="str">
        <f>Format!$E$10</f>
        <v>百万円</v>
      </c>
      <c r="X453" s="61">
        <f>IFERROR(X363-W363,"-")</f>
        <v>0</v>
      </c>
      <c r="Y453" s="62">
        <f>IFERROR(Y363-X363,"-")</f>
        <v>0</v>
      </c>
      <c r="Z453" s="62">
        <f>IFERROR(Z363-Y363,"-")</f>
        <v>0</v>
      </c>
      <c r="AA453" s="62">
        <f>IFERROR(AA363-Z363,"-")</f>
        <v>0</v>
      </c>
      <c r="AB453" s="62">
        <f>IFERROR(AB363-AA363,"-")</f>
        <v>0</v>
      </c>
      <c r="AH453" s="25" t="s">
        <v>142</v>
      </c>
      <c r="AI453" s="24" t="s">
        <v>142</v>
      </c>
      <c r="AJ453" s="24" t="s">
        <v>142</v>
      </c>
      <c r="AK453" s="26" t="s">
        <v>142</v>
      </c>
      <c r="AL453" s="25" t="s">
        <v>142</v>
      </c>
      <c r="AM453" s="24" t="s">
        <v>142</v>
      </c>
      <c r="AN453" s="24" t="s">
        <v>142</v>
      </c>
      <c r="AO453" s="26" t="s">
        <v>142</v>
      </c>
      <c r="AP453" s="25" t="s">
        <v>142</v>
      </c>
      <c r="AQ453" s="24" t="s">
        <v>142</v>
      </c>
      <c r="AR453" s="24" t="s">
        <v>142</v>
      </c>
      <c r="AS453" s="26" t="s">
        <v>142</v>
      </c>
      <c r="AT453" s="25" t="s">
        <v>142</v>
      </c>
      <c r="AU453" s="24" t="s">
        <v>142</v>
      </c>
      <c r="AV453" s="24" t="s">
        <v>142</v>
      </c>
      <c r="AW453" s="26" t="s">
        <v>142</v>
      </c>
      <c r="AX453" s="25" t="s">
        <v>142</v>
      </c>
      <c r="AY453" s="24" t="s">
        <v>142</v>
      </c>
      <c r="AZ453" s="24" t="s">
        <v>142</v>
      </c>
      <c r="BA453" s="24" t="s">
        <v>142</v>
      </c>
      <c r="BB453" s="25" t="s">
        <v>142</v>
      </c>
      <c r="BC453" s="24" t="s">
        <v>142</v>
      </c>
      <c r="BD453" s="24" t="s">
        <v>142</v>
      </c>
      <c r="BE453" s="26" t="s">
        <v>142</v>
      </c>
      <c r="BH453" s="67" t="s">
        <v>112</v>
      </c>
    </row>
    <row r="454" spans="4:60" hidden="1" outlineLevel="1" x14ac:dyDescent="0.45">
      <c r="F454" s="1" t="s">
        <v>108</v>
      </c>
      <c r="L454" s="148" t="str">
        <f>Format!$E$10</f>
        <v>百万円</v>
      </c>
      <c r="X454" s="61">
        <f>IFERROR(X376-W376,"-")</f>
        <v>0</v>
      </c>
      <c r="Y454" s="62">
        <f>IFERROR(Y376-X376,"-")</f>
        <v>0</v>
      </c>
      <c r="Z454" s="62">
        <f>IFERROR(Z376-Y376,"-")</f>
        <v>0</v>
      </c>
      <c r="AA454" s="62">
        <f>IFERROR(AA376-Z376,"-")</f>
        <v>0</v>
      </c>
      <c r="AB454" s="62">
        <f>IFERROR(AB376-AA376,"-")</f>
        <v>0</v>
      </c>
      <c r="AH454" s="25" t="s">
        <v>142</v>
      </c>
      <c r="AI454" s="24" t="s">
        <v>142</v>
      </c>
      <c r="AJ454" s="24" t="s">
        <v>142</v>
      </c>
      <c r="AK454" s="26" t="s">
        <v>142</v>
      </c>
      <c r="AL454" s="25" t="s">
        <v>142</v>
      </c>
      <c r="AM454" s="24" t="s">
        <v>142</v>
      </c>
      <c r="AN454" s="24" t="s">
        <v>142</v>
      </c>
      <c r="AO454" s="26" t="s">
        <v>142</v>
      </c>
      <c r="AP454" s="25" t="s">
        <v>142</v>
      </c>
      <c r="AQ454" s="24" t="s">
        <v>142</v>
      </c>
      <c r="AR454" s="24" t="s">
        <v>142</v>
      </c>
      <c r="AS454" s="26" t="s">
        <v>142</v>
      </c>
      <c r="AT454" s="25" t="s">
        <v>142</v>
      </c>
      <c r="AU454" s="24" t="s">
        <v>142</v>
      </c>
      <c r="AV454" s="24" t="s">
        <v>142</v>
      </c>
      <c r="AW454" s="26" t="s">
        <v>142</v>
      </c>
      <c r="AX454" s="25" t="s">
        <v>142</v>
      </c>
      <c r="AY454" s="24" t="s">
        <v>142</v>
      </c>
      <c r="AZ454" s="24" t="s">
        <v>142</v>
      </c>
      <c r="BA454" s="24" t="s">
        <v>142</v>
      </c>
      <c r="BB454" s="25" t="s">
        <v>142</v>
      </c>
      <c r="BC454" s="24" t="s">
        <v>142</v>
      </c>
      <c r="BD454" s="24" t="s">
        <v>142</v>
      </c>
      <c r="BE454" s="26" t="s">
        <v>142</v>
      </c>
      <c r="BH454" s="67" t="s">
        <v>112</v>
      </c>
    </row>
    <row r="455" spans="4:60" collapsed="1" x14ac:dyDescent="0.45">
      <c r="E455" s="1" t="s">
        <v>97</v>
      </c>
      <c r="L455" s="148" t="str">
        <f>Format!$E$10</f>
        <v>百万円</v>
      </c>
      <c r="X455" s="61">
        <f>-X239</f>
        <v>0</v>
      </c>
      <c r="Y455" s="62">
        <f>-Y239</f>
        <v>0</v>
      </c>
      <c r="Z455" s="62">
        <f>-Z239</f>
        <v>0</v>
      </c>
      <c r="AA455" s="62">
        <f>-AA239</f>
        <v>0</v>
      </c>
      <c r="AB455" s="62">
        <f>-AB239</f>
        <v>0</v>
      </c>
      <c r="AH455" s="25" t="s">
        <v>142</v>
      </c>
      <c r="AI455" s="24" t="s">
        <v>142</v>
      </c>
      <c r="AJ455" s="24" t="s">
        <v>142</v>
      </c>
      <c r="AK455" s="26" t="s">
        <v>142</v>
      </c>
      <c r="AL455" s="25" t="s">
        <v>142</v>
      </c>
      <c r="AM455" s="24" t="s">
        <v>142</v>
      </c>
      <c r="AN455" s="24" t="s">
        <v>142</v>
      </c>
      <c r="AO455" s="26" t="s">
        <v>142</v>
      </c>
      <c r="AP455" s="25" t="s">
        <v>142</v>
      </c>
      <c r="AQ455" s="24" t="s">
        <v>142</v>
      </c>
      <c r="AR455" s="24" t="s">
        <v>142</v>
      </c>
      <c r="AS455" s="26" t="s">
        <v>142</v>
      </c>
      <c r="AT455" s="25" t="s">
        <v>142</v>
      </c>
      <c r="AU455" s="24" t="s">
        <v>142</v>
      </c>
      <c r="AV455" s="24" t="s">
        <v>142</v>
      </c>
      <c r="AW455" s="26" t="s">
        <v>142</v>
      </c>
      <c r="AX455" s="25" t="s">
        <v>142</v>
      </c>
      <c r="AY455" s="24" t="s">
        <v>142</v>
      </c>
      <c r="AZ455" s="24" t="s">
        <v>142</v>
      </c>
      <c r="BA455" s="24" t="s">
        <v>142</v>
      </c>
      <c r="BB455" s="25" t="s">
        <v>142</v>
      </c>
      <c r="BC455" s="24" t="s">
        <v>142</v>
      </c>
      <c r="BD455" s="24" t="s">
        <v>142</v>
      </c>
      <c r="BE455" s="26" t="s">
        <v>142</v>
      </c>
      <c r="BH455" s="67" t="s">
        <v>112</v>
      </c>
    </row>
    <row r="456" spans="4:60" x14ac:dyDescent="0.45">
      <c r="E456" s="1" t="s">
        <v>156</v>
      </c>
      <c r="L456" s="148" t="str">
        <f>Format!$E$10</f>
        <v>百万円</v>
      </c>
      <c r="N456" s="24" t="str">
        <f t="shared" ref="N456:W456" si="2416">IF(SUM(N457:N461)=0,"-",SUM(N457:N461))</f>
        <v>-</v>
      </c>
      <c r="O456" s="24" t="str">
        <f t="shared" si="2416"/>
        <v>-</v>
      </c>
      <c r="P456" s="24" t="str">
        <f t="shared" si="2416"/>
        <v>-</v>
      </c>
      <c r="Q456" s="24" t="str">
        <f t="shared" si="2416"/>
        <v>-</v>
      </c>
      <c r="R456" s="24" t="str">
        <f t="shared" si="2416"/>
        <v>-</v>
      </c>
      <c r="S456" s="24" t="str">
        <f t="shared" si="2416"/>
        <v>-</v>
      </c>
      <c r="T456" s="24" t="str">
        <f t="shared" si="2416"/>
        <v>-</v>
      </c>
      <c r="U456" s="24" t="str">
        <f t="shared" si="2416"/>
        <v>-</v>
      </c>
      <c r="V456" s="24" t="str">
        <f t="shared" si="2416"/>
        <v>-</v>
      </c>
      <c r="W456" s="24" t="str">
        <f t="shared" si="2416"/>
        <v>-</v>
      </c>
      <c r="X456" s="61">
        <f>SUM(X457:X461)</f>
        <v>0</v>
      </c>
      <c r="Y456" s="62">
        <f>SUM(Y457:Y461)</f>
        <v>0</v>
      </c>
      <c r="Z456" s="62">
        <f>SUM(Z457:Z461)</f>
        <v>0</v>
      </c>
      <c r="AA456" s="62">
        <f>SUM(AA457:AA461)</f>
        <v>0</v>
      </c>
      <c r="AB456" s="62">
        <f>SUM(AB457:AB461)</f>
        <v>0</v>
      </c>
      <c r="AH456" s="25" t="s">
        <v>142</v>
      </c>
      <c r="AI456" s="24" t="s">
        <v>142</v>
      </c>
      <c r="AJ456" s="24" t="s">
        <v>142</v>
      </c>
      <c r="AK456" s="26" t="s">
        <v>142</v>
      </c>
      <c r="AL456" s="25" t="s">
        <v>142</v>
      </c>
      <c r="AM456" s="24" t="s">
        <v>142</v>
      </c>
      <c r="AN456" s="24" t="s">
        <v>142</v>
      </c>
      <c r="AO456" s="26" t="s">
        <v>142</v>
      </c>
      <c r="AP456" s="25" t="s">
        <v>142</v>
      </c>
      <c r="AQ456" s="24" t="s">
        <v>142</v>
      </c>
      <c r="AR456" s="24" t="s">
        <v>142</v>
      </c>
      <c r="AS456" s="26" t="s">
        <v>142</v>
      </c>
      <c r="AT456" s="25" t="s">
        <v>142</v>
      </c>
      <c r="AU456" s="24" t="s">
        <v>142</v>
      </c>
      <c r="AV456" s="24" t="s">
        <v>142</v>
      </c>
      <c r="AW456" s="26" t="s">
        <v>142</v>
      </c>
      <c r="AX456" s="25" t="s">
        <v>142</v>
      </c>
      <c r="AY456" s="24" t="s">
        <v>142</v>
      </c>
      <c r="AZ456" s="24" t="s">
        <v>142</v>
      </c>
      <c r="BA456" s="24" t="s">
        <v>142</v>
      </c>
      <c r="BB456" s="25" t="s">
        <v>142</v>
      </c>
      <c r="BC456" s="24" t="s">
        <v>142</v>
      </c>
      <c r="BD456" s="24" t="s">
        <v>142</v>
      </c>
      <c r="BE456" s="26" t="s">
        <v>142</v>
      </c>
      <c r="BH456" s="67" t="s">
        <v>112</v>
      </c>
    </row>
    <row r="457" spans="4:60" hidden="1" outlineLevel="1" x14ac:dyDescent="0.45">
      <c r="F457" s="1" t="s">
        <v>429</v>
      </c>
      <c r="L457" s="148" t="str">
        <f>Format!$E$10</f>
        <v>百万円</v>
      </c>
      <c r="X457" s="61"/>
      <c r="Y457" s="62"/>
      <c r="Z457" s="62"/>
      <c r="AA457" s="62"/>
      <c r="AB457" s="62"/>
      <c r="BH457" s="67" t="s">
        <v>112</v>
      </c>
    </row>
    <row r="458" spans="4:60" hidden="1" outlineLevel="1" x14ac:dyDescent="0.45">
      <c r="F458" s="1" t="s">
        <v>430</v>
      </c>
      <c r="L458" s="148" t="str">
        <f>Format!$E$10</f>
        <v>百万円</v>
      </c>
      <c r="X458" s="61">
        <f t="shared" ref="X458:AB459" si="2417">-X242</f>
        <v>0</v>
      </c>
      <c r="Y458" s="62">
        <f t="shared" si="2417"/>
        <v>0</v>
      </c>
      <c r="Z458" s="62">
        <f t="shared" si="2417"/>
        <v>0</v>
      </c>
      <c r="AA458" s="62">
        <f t="shared" si="2417"/>
        <v>0</v>
      </c>
      <c r="AB458" s="62">
        <f t="shared" si="2417"/>
        <v>0</v>
      </c>
      <c r="BH458" s="67" t="s">
        <v>112</v>
      </c>
    </row>
    <row r="459" spans="4:60" hidden="1" outlineLevel="1" x14ac:dyDescent="0.45">
      <c r="F459" s="1" t="s">
        <v>48</v>
      </c>
      <c r="L459" s="148" t="str">
        <f>Format!$E$10</f>
        <v>百万円</v>
      </c>
      <c r="X459" s="61">
        <f t="shared" si="2417"/>
        <v>0</v>
      </c>
      <c r="Y459" s="62">
        <f t="shared" si="2417"/>
        <v>0</v>
      </c>
      <c r="Z459" s="62">
        <f t="shared" si="2417"/>
        <v>0</v>
      </c>
      <c r="AA459" s="62">
        <f t="shared" si="2417"/>
        <v>0</v>
      </c>
      <c r="AB459" s="62">
        <f t="shared" si="2417"/>
        <v>0</v>
      </c>
      <c r="BH459" s="67" t="s">
        <v>112</v>
      </c>
    </row>
    <row r="460" spans="4:60" hidden="1" outlineLevel="1" x14ac:dyDescent="0.45">
      <c r="F460" s="1" t="s">
        <v>61</v>
      </c>
      <c r="L460" s="148" t="str">
        <f>Format!$E$10</f>
        <v>百万円</v>
      </c>
      <c r="X460" s="61">
        <f>-X246</f>
        <v>0</v>
      </c>
      <c r="Y460" s="62">
        <f>-Y246</f>
        <v>0</v>
      </c>
      <c r="Z460" s="62">
        <f>-Z246</f>
        <v>0</v>
      </c>
      <c r="AA460" s="62">
        <f>-AA246</f>
        <v>0</v>
      </c>
      <c r="AB460" s="62">
        <f>-AB246</f>
        <v>0</v>
      </c>
      <c r="BH460" s="67" t="s">
        <v>112</v>
      </c>
    </row>
    <row r="461" spans="4:60" hidden="1" outlineLevel="1" x14ac:dyDescent="0.45">
      <c r="F461" s="66" t="s">
        <v>529</v>
      </c>
      <c r="L461" s="148" t="str">
        <f>Format!$E$10</f>
        <v>百万円</v>
      </c>
      <c r="X461" s="61"/>
      <c r="Y461" s="62"/>
      <c r="Z461" s="62"/>
      <c r="AA461" s="62"/>
      <c r="AB461" s="62"/>
      <c r="BH461" s="67" t="s">
        <v>112</v>
      </c>
    </row>
    <row r="462" spans="4:60" collapsed="1" x14ac:dyDescent="0.45">
      <c r="E462" s="1" t="s">
        <v>84</v>
      </c>
      <c r="L462" s="148" t="str">
        <f>Format!$E$10</f>
        <v>百万円</v>
      </c>
      <c r="N462" s="24" t="str">
        <f t="shared" ref="N462:W462" si="2418">IFERROR(IF((N444-SUM(N445,N455,N456))=0,"-",(N444-SUM(N445,N455,N456))),"-")</f>
        <v>-</v>
      </c>
      <c r="O462" s="24" t="str">
        <f t="shared" si="2418"/>
        <v>-</v>
      </c>
      <c r="P462" s="24" t="str">
        <f t="shared" si="2418"/>
        <v>-</v>
      </c>
      <c r="Q462" s="24" t="str">
        <f t="shared" si="2418"/>
        <v>-</v>
      </c>
      <c r="R462" s="24" t="str">
        <f t="shared" si="2418"/>
        <v>-</v>
      </c>
      <c r="S462" s="24" t="str">
        <f t="shared" si="2418"/>
        <v>-</v>
      </c>
      <c r="T462" s="24" t="str">
        <f t="shared" si="2418"/>
        <v>-</v>
      </c>
      <c r="U462" s="24" t="str">
        <f t="shared" si="2418"/>
        <v>-</v>
      </c>
      <c r="V462" s="24" t="str">
        <f t="shared" si="2418"/>
        <v>-</v>
      </c>
      <c r="W462" s="24" t="str">
        <f t="shared" si="2418"/>
        <v>-</v>
      </c>
      <c r="X462" s="61">
        <v>0</v>
      </c>
      <c r="Y462" s="62">
        <v>0</v>
      </c>
      <c r="Z462" s="62">
        <v>0</v>
      </c>
      <c r="AA462" s="62">
        <v>0</v>
      </c>
      <c r="AB462" s="62">
        <v>0</v>
      </c>
      <c r="AH462" s="25" t="s">
        <v>142</v>
      </c>
      <c r="AI462" s="24" t="s">
        <v>142</v>
      </c>
      <c r="AJ462" s="24" t="s">
        <v>142</v>
      </c>
      <c r="AK462" s="26" t="s">
        <v>142</v>
      </c>
      <c r="AL462" s="25" t="s">
        <v>142</v>
      </c>
      <c r="AM462" s="24" t="s">
        <v>142</v>
      </c>
      <c r="AN462" s="24" t="s">
        <v>142</v>
      </c>
      <c r="AO462" s="26" t="s">
        <v>142</v>
      </c>
      <c r="AP462" s="25" t="s">
        <v>142</v>
      </c>
      <c r="AQ462" s="24" t="s">
        <v>142</v>
      </c>
      <c r="AR462" s="24" t="s">
        <v>142</v>
      </c>
      <c r="AS462" s="26" t="s">
        <v>142</v>
      </c>
      <c r="AT462" s="25" t="s">
        <v>142</v>
      </c>
      <c r="AU462" s="24" t="s">
        <v>142</v>
      </c>
      <c r="AV462" s="24" t="s">
        <v>142</v>
      </c>
      <c r="AW462" s="26" t="s">
        <v>142</v>
      </c>
      <c r="AX462" s="25" t="s">
        <v>142</v>
      </c>
      <c r="AY462" s="24" t="s">
        <v>142</v>
      </c>
      <c r="AZ462" s="24" t="s">
        <v>142</v>
      </c>
      <c r="BA462" s="24" t="s">
        <v>142</v>
      </c>
      <c r="BB462" s="25" t="s">
        <v>142</v>
      </c>
      <c r="BC462" s="24" t="s">
        <v>142</v>
      </c>
      <c r="BD462" s="24" t="s">
        <v>142</v>
      </c>
      <c r="BE462" s="26" t="s">
        <v>142</v>
      </c>
      <c r="BH462" s="67" t="s">
        <v>112</v>
      </c>
    </row>
    <row r="463" spans="4:60" x14ac:dyDescent="0.45">
      <c r="D463" s="1" t="s">
        <v>98</v>
      </c>
      <c r="L463" s="148" t="str">
        <f>Format!$E$10</f>
        <v>百万円</v>
      </c>
      <c r="X463" s="61">
        <v>0</v>
      </c>
      <c r="Y463" s="62">
        <v>0</v>
      </c>
      <c r="Z463" s="62">
        <v>0</v>
      </c>
      <c r="AA463" s="62">
        <v>0</v>
      </c>
      <c r="AB463" s="62">
        <v>0</v>
      </c>
      <c r="AH463" s="25" t="s">
        <v>142</v>
      </c>
      <c r="AI463" s="24" t="s">
        <v>142</v>
      </c>
      <c r="AJ463" s="24" t="s">
        <v>142</v>
      </c>
      <c r="AK463" s="26" t="s">
        <v>142</v>
      </c>
      <c r="AL463" s="25" t="s">
        <v>142</v>
      </c>
      <c r="AM463" s="24" t="s">
        <v>142</v>
      </c>
      <c r="AN463" s="24" t="s">
        <v>142</v>
      </c>
      <c r="AO463" s="26" t="s">
        <v>142</v>
      </c>
      <c r="AP463" s="25" t="s">
        <v>142</v>
      </c>
      <c r="AQ463" s="24" t="s">
        <v>142</v>
      </c>
      <c r="AR463" s="24" t="s">
        <v>142</v>
      </c>
      <c r="AS463" s="26" t="s">
        <v>142</v>
      </c>
      <c r="AT463" s="25" t="s">
        <v>142</v>
      </c>
      <c r="AU463" s="24" t="s">
        <v>142</v>
      </c>
      <c r="AV463" s="24" t="s">
        <v>142</v>
      </c>
      <c r="AW463" s="26" t="s">
        <v>142</v>
      </c>
      <c r="AX463" s="25" t="s">
        <v>142</v>
      </c>
      <c r="AY463" s="24" t="s">
        <v>142</v>
      </c>
      <c r="AZ463" s="24" t="s">
        <v>142</v>
      </c>
      <c r="BA463" s="24" t="s">
        <v>142</v>
      </c>
      <c r="BB463" s="25" t="s">
        <v>142</v>
      </c>
      <c r="BC463" s="24" t="s">
        <v>142</v>
      </c>
      <c r="BD463" s="24" t="s">
        <v>142</v>
      </c>
      <c r="BE463" s="26" t="s">
        <v>142</v>
      </c>
      <c r="BH463" s="67" t="s">
        <v>112</v>
      </c>
    </row>
    <row r="464" spans="4:60" s="5" customFormat="1" x14ac:dyDescent="0.45">
      <c r="D464" s="5" t="s">
        <v>99</v>
      </c>
      <c r="L464" s="150" t="str">
        <f>Format!$E$10</f>
        <v>百万円</v>
      </c>
      <c r="M464" s="16"/>
      <c r="N464" s="33"/>
      <c r="O464" s="33"/>
      <c r="P464" s="33"/>
      <c r="Q464" s="33"/>
      <c r="R464" s="33"/>
      <c r="S464" s="33"/>
      <c r="T464" s="33"/>
      <c r="U464" s="33"/>
      <c r="V464" s="33"/>
      <c r="W464" s="33"/>
      <c r="X464" s="75">
        <f>X403+X425+X444</f>
        <v>0</v>
      </c>
      <c r="Y464" s="76">
        <f>Y403+Y425+Y444</f>
        <v>0</v>
      </c>
      <c r="Z464" s="76">
        <f>Z403+Z425+Z444</f>
        <v>0</v>
      </c>
      <c r="AA464" s="76">
        <f>AA403+AA425+AA444</f>
        <v>0</v>
      </c>
      <c r="AB464" s="76">
        <f>AB403+AB425+AB444</f>
        <v>0</v>
      </c>
      <c r="AC464" s="34"/>
      <c r="AD464" s="33"/>
      <c r="AE464" s="33"/>
      <c r="AF464" s="33"/>
      <c r="AG464" s="34"/>
      <c r="AH464" s="34" t="s">
        <v>142</v>
      </c>
      <c r="AI464" s="33" t="s">
        <v>142</v>
      </c>
      <c r="AJ464" s="33" t="s">
        <v>142</v>
      </c>
      <c r="AK464" s="35" t="s">
        <v>142</v>
      </c>
      <c r="AL464" s="34" t="s">
        <v>142</v>
      </c>
      <c r="AM464" s="33" t="s">
        <v>142</v>
      </c>
      <c r="AN464" s="33" t="s">
        <v>142</v>
      </c>
      <c r="AO464" s="35" t="s">
        <v>142</v>
      </c>
      <c r="AP464" s="34" t="s">
        <v>142</v>
      </c>
      <c r="AQ464" s="33" t="s">
        <v>142</v>
      </c>
      <c r="AR464" s="33" t="s">
        <v>142</v>
      </c>
      <c r="AS464" s="35" t="s">
        <v>142</v>
      </c>
      <c r="AT464" s="34" t="s">
        <v>142</v>
      </c>
      <c r="AU464" s="33" t="s">
        <v>142</v>
      </c>
      <c r="AV464" s="33" t="s">
        <v>142</v>
      </c>
      <c r="AW464" s="35" t="s">
        <v>142</v>
      </c>
      <c r="AX464" s="34" t="s">
        <v>142</v>
      </c>
      <c r="AY464" s="33" t="s">
        <v>142</v>
      </c>
      <c r="AZ464" s="33" t="s">
        <v>142</v>
      </c>
      <c r="BA464" s="33" t="s">
        <v>142</v>
      </c>
      <c r="BB464" s="34" t="s">
        <v>142</v>
      </c>
      <c r="BC464" s="33" t="s">
        <v>142</v>
      </c>
      <c r="BD464" s="33" t="s">
        <v>142</v>
      </c>
      <c r="BE464" s="35" t="s">
        <v>142</v>
      </c>
      <c r="BF464" s="36"/>
      <c r="BG464" s="36"/>
      <c r="BH464" s="69" t="s">
        <v>112</v>
      </c>
    </row>
    <row r="465" spans="1:60" x14ac:dyDescent="0.45">
      <c r="D465" s="1" t="s">
        <v>100</v>
      </c>
      <c r="L465" s="148" t="str">
        <f>Format!$E$10</f>
        <v>百万円</v>
      </c>
      <c r="X465" s="61">
        <f>W466</f>
        <v>0</v>
      </c>
      <c r="Y465" s="62">
        <f t="shared" ref="Y465:AB465" si="2419">X466</f>
        <v>0</v>
      </c>
      <c r="Z465" s="62">
        <f t="shared" si="2419"/>
        <v>0</v>
      </c>
      <c r="AA465" s="62">
        <f t="shared" si="2419"/>
        <v>0</v>
      </c>
      <c r="AB465" s="62">
        <f t="shared" si="2419"/>
        <v>0</v>
      </c>
      <c r="AH465" s="25" t="s">
        <v>142</v>
      </c>
      <c r="AI465" s="24" t="s">
        <v>142</v>
      </c>
      <c r="AJ465" s="24" t="s">
        <v>142</v>
      </c>
      <c r="AK465" s="26" t="s">
        <v>142</v>
      </c>
      <c r="AL465" s="25" t="s">
        <v>142</v>
      </c>
      <c r="AM465" s="24" t="s">
        <v>142</v>
      </c>
      <c r="AN465" s="24" t="s">
        <v>142</v>
      </c>
      <c r="AO465" s="26" t="s">
        <v>142</v>
      </c>
      <c r="AP465" s="25" t="s">
        <v>142</v>
      </c>
      <c r="AQ465" s="24" t="s">
        <v>142</v>
      </c>
      <c r="AR465" s="24" t="s">
        <v>142</v>
      </c>
      <c r="AS465" s="26" t="s">
        <v>142</v>
      </c>
      <c r="AT465" s="25" t="s">
        <v>142</v>
      </c>
      <c r="AU465" s="24" t="s">
        <v>142</v>
      </c>
      <c r="AV465" s="24" t="s">
        <v>142</v>
      </c>
      <c r="AW465" s="26" t="s">
        <v>142</v>
      </c>
      <c r="AX465" s="25" t="s">
        <v>142</v>
      </c>
      <c r="AY465" s="24" t="s">
        <v>142</v>
      </c>
      <c r="AZ465" s="24" t="s">
        <v>142</v>
      </c>
      <c r="BA465" s="24" t="s">
        <v>142</v>
      </c>
      <c r="BB465" s="25" t="s">
        <v>142</v>
      </c>
      <c r="BC465" s="24" t="s">
        <v>142</v>
      </c>
      <c r="BD465" s="24" t="s">
        <v>142</v>
      </c>
      <c r="BE465" s="26" t="s">
        <v>142</v>
      </c>
      <c r="BH465" s="67" t="s">
        <v>112</v>
      </c>
    </row>
    <row r="466" spans="1:60" s="5" customFormat="1" x14ac:dyDescent="0.45">
      <c r="D466" s="5" t="s">
        <v>101</v>
      </c>
      <c r="L466" s="150" t="str">
        <f>Format!$E$10</f>
        <v>百万円</v>
      </c>
      <c r="M466" s="16"/>
      <c r="N466" s="33"/>
      <c r="O466" s="33"/>
      <c r="P466" s="33"/>
      <c r="Q466" s="33"/>
      <c r="R466" s="33"/>
      <c r="S466" s="33"/>
      <c r="T466" s="33"/>
      <c r="U466" s="33"/>
      <c r="V466" s="33"/>
      <c r="W466" s="33"/>
      <c r="X466" s="75">
        <f>X464+X465</f>
        <v>0</v>
      </c>
      <c r="Y466" s="76">
        <f t="shared" ref="Y466:AB466" si="2420">Y464+Y465</f>
        <v>0</v>
      </c>
      <c r="Z466" s="76">
        <f t="shared" si="2420"/>
        <v>0</v>
      </c>
      <c r="AA466" s="76">
        <f t="shared" si="2420"/>
        <v>0</v>
      </c>
      <c r="AB466" s="76">
        <f t="shared" si="2420"/>
        <v>0</v>
      </c>
      <c r="AC466" s="34"/>
      <c r="AD466" s="33"/>
      <c r="AE466" s="33"/>
      <c r="AF466" s="33"/>
      <c r="AG466" s="34"/>
      <c r="AH466" s="34" t="s">
        <v>142</v>
      </c>
      <c r="AI466" s="33" t="s">
        <v>142</v>
      </c>
      <c r="AJ466" s="33" t="s">
        <v>142</v>
      </c>
      <c r="AK466" s="35" t="s">
        <v>142</v>
      </c>
      <c r="AL466" s="34" t="s">
        <v>142</v>
      </c>
      <c r="AM466" s="33" t="s">
        <v>142</v>
      </c>
      <c r="AN466" s="33" t="s">
        <v>142</v>
      </c>
      <c r="AO466" s="35" t="s">
        <v>142</v>
      </c>
      <c r="AP466" s="34" t="s">
        <v>142</v>
      </c>
      <c r="AQ466" s="33" t="s">
        <v>142</v>
      </c>
      <c r="AR466" s="33" t="s">
        <v>142</v>
      </c>
      <c r="AS466" s="35" t="s">
        <v>142</v>
      </c>
      <c r="AT466" s="34" t="s">
        <v>142</v>
      </c>
      <c r="AU466" s="33" t="s">
        <v>142</v>
      </c>
      <c r="AV466" s="33" t="s">
        <v>142</v>
      </c>
      <c r="AW466" s="35" t="s">
        <v>142</v>
      </c>
      <c r="AX466" s="34" t="s">
        <v>142</v>
      </c>
      <c r="AY466" s="33" t="s">
        <v>142</v>
      </c>
      <c r="AZ466" s="33" t="s">
        <v>142</v>
      </c>
      <c r="BA466" s="33" t="s">
        <v>142</v>
      </c>
      <c r="BB466" s="34" t="s">
        <v>142</v>
      </c>
      <c r="BC466" s="33" t="s">
        <v>142</v>
      </c>
      <c r="BD466" s="33" t="s">
        <v>142</v>
      </c>
      <c r="BE466" s="35" t="s">
        <v>142</v>
      </c>
      <c r="BF466" s="36"/>
      <c r="BG466" s="36"/>
      <c r="BH466" s="69" t="s">
        <v>112</v>
      </c>
    </row>
    <row r="467" spans="1:60" s="21" customFormat="1" ht="4.95" customHeight="1" thickBot="1" x14ac:dyDescent="0.5">
      <c r="L467" s="153"/>
      <c r="M467" s="23"/>
      <c r="N467" s="41"/>
      <c r="O467" s="41"/>
      <c r="P467" s="41"/>
      <c r="Q467" s="41"/>
      <c r="R467" s="41"/>
      <c r="S467" s="41"/>
      <c r="T467" s="41"/>
      <c r="U467" s="41"/>
      <c r="V467" s="41"/>
      <c r="W467" s="41"/>
      <c r="X467" s="42"/>
      <c r="Y467" s="41"/>
      <c r="Z467" s="41"/>
      <c r="AA467" s="41"/>
      <c r="AB467" s="41"/>
      <c r="AC467" s="42"/>
      <c r="AD467" s="41"/>
      <c r="AE467" s="41"/>
      <c r="AF467" s="41"/>
      <c r="AG467" s="42"/>
      <c r="AH467" s="42"/>
      <c r="AI467" s="41"/>
      <c r="AJ467" s="41"/>
      <c r="AK467" s="43"/>
      <c r="AL467" s="42"/>
      <c r="AM467" s="41"/>
      <c r="AN467" s="41"/>
      <c r="AO467" s="43"/>
      <c r="AP467" s="42"/>
      <c r="AQ467" s="41"/>
      <c r="AR467" s="41"/>
      <c r="AS467" s="43"/>
      <c r="AT467" s="42"/>
      <c r="AU467" s="41"/>
      <c r="AV467" s="41"/>
      <c r="AW467" s="43"/>
      <c r="AX467" s="42"/>
      <c r="AY467" s="41"/>
      <c r="AZ467" s="41"/>
      <c r="BA467" s="41"/>
      <c r="BB467" s="42"/>
      <c r="BC467" s="41"/>
      <c r="BD467" s="41"/>
      <c r="BE467" s="43"/>
      <c r="BF467" s="44"/>
      <c r="BG467" s="44"/>
      <c r="BH467" s="68" t="s">
        <v>112</v>
      </c>
    </row>
    <row r="468" spans="1:60" ht="4.95" customHeight="1" thickTop="1" x14ac:dyDescent="0.45">
      <c r="BH468" s="67" t="s">
        <v>112</v>
      </c>
    </row>
    <row r="469" spans="1:60" s="218" customFormat="1" hidden="1" outlineLevel="1" x14ac:dyDescent="0.45">
      <c r="D469" s="218" t="s">
        <v>475</v>
      </c>
      <c r="L469" s="219" t="str">
        <f>Format!$E$10</f>
        <v>百万円</v>
      </c>
      <c r="M469" s="220"/>
      <c r="N469" s="221" t="str">
        <f t="shared" ref="N469:AB469" si="2421">IFERROR(N304-N466,"-")</f>
        <v>-</v>
      </c>
      <c r="O469" s="221" t="str">
        <f t="shared" si="2421"/>
        <v>-</v>
      </c>
      <c r="P469" s="221" t="str">
        <f t="shared" si="2421"/>
        <v>-</v>
      </c>
      <c r="Q469" s="221" t="str">
        <f t="shared" si="2421"/>
        <v>-</v>
      </c>
      <c r="R469" s="221" t="str">
        <f t="shared" si="2421"/>
        <v>-</v>
      </c>
      <c r="S469" s="221" t="str">
        <f t="shared" si="2421"/>
        <v>-</v>
      </c>
      <c r="T469" s="221" t="str">
        <f t="shared" si="2421"/>
        <v>-</v>
      </c>
      <c r="U469" s="221" t="str">
        <f t="shared" si="2421"/>
        <v>-</v>
      </c>
      <c r="V469" s="221" t="str">
        <f t="shared" si="2421"/>
        <v>-</v>
      </c>
      <c r="W469" s="222" t="str">
        <f t="shared" si="2421"/>
        <v>-</v>
      </c>
      <c r="X469" s="223">
        <f t="shared" si="2421"/>
        <v>0</v>
      </c>
      <c r="Y469" s="221">
        <f t="shared" si="2421"/>
        <v>0</v>
      </c>
      <c r="Z469" s="221">
        <f t="shared" si="2421"/>
        <v>0</v>
      </c>
      <c r="AA469" s="221">
        <f t="shared" si="2421"/>
        <v>0</v>
      </c>
      <c r="AB469" s="221">
        <f t="shared" si="2421"/>
        <v>0</v>
      </c>
      <c r="AC469" s="223"/>
      <c r="AD469" s="221"/>
      <c r="AE469" s="221"/>
      <c r="AF469" s="221"/>
      <c r="AG469" s="223"/>
      <c r="AH469" s="223"/>
      <c r="AI469" s="221"/>
      <c r="AJ469" s="221"/>
      <c r="AK469" s="224"/>
      <c r="AL469" s="223"/>
      <c r="AM469" s="221"/>
      <c r="AN469" s="221"/>
      <c r="AO469" s="224"/>
      <c r="AP469" s="223"/>
      <c r="AQ469" s="221"/>
      <c r="AR469" s="221"/>
      <c r="AS469" s="224"/>
      <c r="AT469" s="223"/>
      <c r="AU469" s="221"/>
      <c r="AV469" s="221"/>
      <c r="AW469" s="224"/>
      <c r="AX469" s="223"/>
      <c r="AY469" s="221"/>
      <c r="AZ469" s="221"/>
      <c r="BA469" s="221"/>
      <c r="BB469" s="223"/>
      <c r="BC469" s="221"/>
      <c r="BD469" s="221"/>
      <c r="BE469" s="224"/>
      <c r="BF469" s="225"/>
      <c r="BG469" s="225"/>
      <c r="BH469" s="225" t="s">
        <v>112</v>
      </c>
    </row>
    <row r="470" spans="1:60" collapsed="1" x14ac:dyDescent="0.45">
      <c r="BH470" s="67" t="s">
        <v>112</v>
      </c>
    </row>
    <row r="471" spans="1:60" x14ac:dyDescent="0.45">
      <c r="BH471" s="67" t="s">
        <v>112</v>
      </c>
    </row>
    <row r="472" spans="1:60" x14ac:dyDescent="0.45">
      <c r="A472" s="66" t="s">
        <v>112</v>
      </c>
      <c r="B472" s="66" t="s">
        <v>112</v>
      </c>
      <c r="C472" s="66" t="s">
        <v>112</v>
      </c>
      <c r="D472" s="66" t="s">
        <v>112</v>
      </c>
      <c r="E472" s="66" t="s">
        <v>112</v>
      </c>
      <c r="F472" s="66" t="s">
        <v>112</v>
      </c>
      <c r="G472" s="66" t="s">
        <v>112</v>
      </c>
      <c r="H472" s="66" t="s">
        <v>112</v>
      </c>
      <c r="I472" s="66" t="s">
        <v>112</v>
      </c>
      <c r="J472" s="66" t="s">
        <v>112</v>
      </c>
      <c r="K472" s="66" t="s">
        <v>112</v>
      </c>
      <c r="L472" s="158" t="s">
        <v>112</v>
      </c>
      <c r="M472" s="72" t="s">
        <v>112</v>
      </c>
      <c r="N472" s="73" t="s">
        <v>112</v>
      </c>
      <c r="O472" s="73" t="s">
        <v>112</v>
      </c>
      <c r="P472" s="73" t="s">
        <v>112</v>
      </c>
      <c r="Q472" s="73" t="s">
        <v>112</v>
      </c>
      <c r="R472" s="73" t="s">
        <v>112</v>
      </c>
      <c r="S472" s="73" t="s">
        <v>112</v>
      </c>
      <c r="T472" s="73" t="s">
        <v>112</v>
      </c>
      <c r="U472" s="73" t="s">
        <v>112</v>
      </c>
      <c r="V472" s="73" t="s">
        <v>112</v>
      </c>
      <c r="W472" s="73" t="s">
        <v>112</v>
      </c>
      <c r="X472" s="73" t="s">
        <v>112</v>
      </c>
      <c r="Y472" s="73" t="s">
        <v>112</v>
      </c>
      <c r="Z472" s="73" t="s">
        <v>112</v>
      </c>
      <c r="AA472" s="73" t="s">
        <v>112</v>
      </c>
      <c r="AB472" s="73" t="s">
        <v>112</v>
      </c>
      <c r="AC472" s="73" t="s">
        <v>112</v>
      </c>
      <c r="AD472" s="73" t="s">
        <v>112</v>
      </c>
      <c r="AE472" s="73" t="s">
        <v>112</v>
      </c>
      <c r="AF472" s="73" t="s">
        <v>112</v>
      </c>
      <c r="AG472" s="74" t="s">
        <v>112</v>
      </c>
      <c r="AH472" s="73" t="s">
        <v>112</v>
      </c>
      <c r="AI472" s="73" t="s">
        <v>112</v>
      </c>
      <c r="AJ472" s="73" t="s">
        <v>112</v>
      </c>
      <c r="AK472" s="73" t="s">
        <v>112</v>
      </c>
      <c r="AL472" s="73" t="s">
        <v>112</v>
      </c>
      <c r="AM472" s="73" t="s">
        <v>112</v>
      </c>
      <c r="AN472" s="73" t="s">
        <v>112</v>
      </c>
      <c r="AO472" s="73" t="s">
        <v>112</v>
      </c>
      <c r="AP472" s="73" t="s">
        <v>112</v>
      </c>
      <c r="AQ472" s="73" t="s">
        <v>112</v>
      </c>
      <c r="AR472" s="73" t="s">
        <v>112</v>
      </c>
      <c r="AS472" s="73" t="s">
        <v>112</v>
      </c>
      <c r="AT472" s="73" t="s">
        <v>112</v>
      </c>
      <c r="AU472" s="73" t="s">
        <v>112</v>
      </c>
      <c r="AV472" s="73" t="s">
        <v>112</v>
      </c>
      <c r="AW472" s="73" t="s">
        <v>112</v>
      </c>
      <c r="AX472" s="73" t="s">
        <v>112</v>
      </c>
      <c r="AY472" s="73" t="s">
        <v>112</v>
      </c>
      <c r="AZ472" s="73" t="s">
        <v>112</v>
      </c>
      <c r="BA472" s="73" t="s">
        <v>112</v>
      </c>
      <c r="BB472" s="73" t="s">
        <v>112</v>
      </c>
      <c r="BC472" s="73" t="s">
        <v>112</v>
      </c>
      <c r="BD472" s="73" t="s">
        <v>112</v>
      </c>
      <c r="BE472" s="73" t="s">
        <v>112</v>
      </c>
      <c r="BF472" s="67" t="s">
        <v>112</v>
      </c>
      <c r="BG472" s="67" t="s">
        <v>112</v>
      </c>
      <c r="BH472" s="67" t="s">
        <v>112</v>
      </c>
    </row>
  </sheetData>
  <mergeCells count="1">
    <mergeCell ref="D399:L399"/>
  </mergeCells>
  <phoneticPr fontId="1"/>
  <conditionalFormatting sqref="N131:W131">
    <cfRule type="containsBlanks" dxfId="247" priority="275">
      <formula>LEN(TRIM(N131))=0</formula>
    </cfRule>
  </conditionalFormatting>
  <conditionalFormatting sqref="N133:W133 N455:W461">
    <cfRule type="containsBlanks" dxfId="246" priority="276">
      <formula>LEN(TRIM(N133))=0</formula>
    </cfRule>
  </conditionalFormatting>
  <conditionalFormatting sqref="N135:W135">
    <cfRule type="containsBlanks" dxfId="245" priority="260">
      <formula>LEN(TRIM(N135))=0</formula>
    </cfRule>
  </conditionalFormatting>
  <conditionalFormatting sqref="N138:W138">
    <cfRule type="containsBlanks" dxfId="244" priority="246">
      <formula>LEN(TRIM(N138))=0</formula>
    </cfRule>
  </conditionalFormatting>
  <conditionalFormatting sqref="N140:W140">
    <cfRule type="containsBlanks" dxfId="243" priority="259">
      <formula>LEN(TRIM(N140))=0</formula>
    </cfRule>
  </conditionalFormatting>
  <conditionalFormatting sqref="N143:W145">
    <cfRule type="containsBlanks" dxfId="242" priority="245">
      <formula>LEN(TRIM(N143))=0</formula>
    </cfRule>
  </conditionalFormatting>
  <conditionalFormatting sqref="N149:W150">
    <cfRule type="containsBlanks" dxfId="241" priority="244">
      <formula>LEN(TRIM(N149))=0</formula>
    </cfRule>
  </conditionalFormatting>
  <conditionalFormatting sqref="N154:W154">
    <cfRule type="containsBlanks" dxfId="240" priority="258">
      <formula>LEN(TRIM(N154))=0</formula>
    </cfRule>
  </conditionalFormatting>
  <conditionalFormatting sqref="N157:W158">
    <cfRule type="containsBlanks" dxfId="239" priority="243">
      <formula>LEN(TRIM(N157))=0</formula>
    </cfRule>
  </conditionalFormatting>
  <conditionalFormatting sqref="N159:W159">
    <cfRule type="containsBlanks" dxfId="238" priority="257">
      <formula>LEN(TRIM(N159))=0</formula>
    </cfRule>
  </conditionalFormatting>
  <conditionalFormatting sqref="N162:W164">
    <cfRule type="containsBlanks" dxfId="237" priority="242">
      <formula>LEN(TRIM(N162))=0</formula>
    </cfRule>
  </conditionalFormatting>
  <conditionalFormatting sqref="N166:W166">
    <cfRule type="containsBlanks" dxfId="236" priority="256">
      <formula>LEN(TRIM(N166))=0</formula>
    </cfRule>
  </conditionalFormatting>
  <conditionalFormatting sqref="N167:W167">
    <cfRule type="containsBlanks" dxfId="235" priority="241">
      <formula>LEN(TRIM(N167))=0</formula>
    </cfRule>
  </conditionalFormatting>
  <conditionalFormatting sqref="N168:W168">
    <cfRule type="containsBlanks" dxfId="234" priority="255">
      <formula>LEN(TRIM(N168))=0</formula>
    </cfRule>
  </conditionalFormatting>
  <conditionalFormatting sqref="N219:W220">
    <cfRule type="containsBlanks" dxfId="233" priority="204">
      <formula>LEN(TRIM(N219))=0</formula>
    </cfRule>
  </conditionalFormatting>
  <conditionalFormatting sqref="N222:W230">
    <cfRule type="containsBlanks" dxfId="232" priority="100">
      <formula>LEN(TRIM(N222))=0</formula>
    </cfRule>
  </conditionalFormatting>
  <conditionalFormatting sqref="N233:W234">
    <cfRule type="containsBlanks" dxfId="231" priority="200">
      <formula>LEN(TRIM(N233))=0</formula>
    </cfRule>
  </conditionalFormatting>
  <conditionalFormatting sqref="N236:W236">
    <cfRule type="containsBlanks" dxfId="230" priority="199">
      <formula>LEN(TRIM(N236))=0</formula>
    </cfRule>
  </conditionalFormatting>
  <conditionalFormatting sqref="N242:W242">
    <cfRule type="containsBlanks" dxfId="229" priority="198">
      <formula>LEN(TRIM(N242))=0</formula>
    </cfRule>
  </conditionalFormatting>
  <conditionalFormatting sqref="N247:W247">
    <cfRule type="containsBlanks" dxfId="228" priority="197">
      <formula>LEN(TRIM(N247))=0</formula>
    </cfRule>
  </conditionalFormatting>
  <conditionalFormatting sqref="N285:W285">
    <cfRule type="containsBlanks" dxfId="227" priority="2">
      <formula>LEN(TRIM(N285))=0</formula>
    </cfRule>
  </conditionalFormatting>
  <conditionalFormatting sqref="N289:W289">
    <cfRule type="containsBlanks" dxfId="226" priority="1">
      <formula>LEN(TRIM(N289))=0</formula>
    </cfRule>
  </conditionalFormatting>
  <conditionalFormatting sqref="N291:W291">
    <cfRule type="containsBlanks" dxfId="225" priority="196">
      <formula>LEN(TRIM(N291))=0</formula>
    </cfRule>
  </conditionalFormatting>
  <conditionalFormatting sqref="N302:W302">
    <cfRule type="containsBlanks" dxfId="224" priority="254">
      <formula>LEN(TRIM(N302))=0</formula>
    </cfRule>
  </conditionalFormatting>
  <conditionalFormatting sqref="N303:W303">
    <cfRule type="containsBlanks" dxfId="223" priority="195">
      <formula>LEN(TRIM(N303))=0</formula>
    </cfRule>
  </conditionalFormatting>
  <conditionalFormatting sqref="N305:W306">
    <cfRule type="containsBlanks" dxfId="222" priority="240">
      <formula>LEN(TRIM(N305))=0</formula>
    </cfRule>
  </conditionalFormatting>
  <conditionalFormatting sqref="N309:W311">
    <cfRule type="containsBlanks" dxfId="221" priority="239">
      <formula>LEN(TRIM(N309))=0</formula>
    </cfRule>
  </conditionalFormatting>
  <conditionalFormatting sqref="N314:W317">
    <cfRule type="containsBlanks" dxfId="220" priority="238">
      <formula>LEN(TRIM(N314))=0</formula>
    </cfRule>
  </conditionalFormatting>
  <conditionalFormatting sqref="N320:W321">
    <cfRule type="containsBlanks" dxfId="219" priority="237">
      <formula>LEN(TRIM(N320))=0</formula>
    </cfRule>
  </conditionalFormatting>
  <conditionalFormatting sqref="N323:W323">
    <cfRule type="containsBlanks" dxfId="218" priority="194">
      <formula>LEN(TRIM(N323))=0</formula>
    </cfRule>
  </conditionalFormatting>
  <conditionalFormatting sqref="N324:W324">
    <cfRule type="containsBlanks" dxfId="217" priority="236">
      <formula>LEN(TRIM(N324))=0</formula>
    </cfRule>
  </conditionalFormatting>
  <conditionalFormatting sqref="N326:W329">
    <cfRule type="containsBlanks" dxfId="216" priority="235">
      <formula>LEN(TRIM(N326))=0</formula>
    </cfRule>
  </conditionalFormatting>
  <conditionalFormatting sqref="N332:W333">
    <cfRule type="containsBlanks" dxfId="215" priority="234">
      <formula>LEN(TRIM(N332))=0</formula>
    </cfRule>
  </conditionalFormatting>
  <conditionalFormatting sqref="N337:W337">
    <cfRule type="containsBlanks" dxfId="214" priority="233">
      <formula>LEN(TRIM(N337))=0</formula>
    </cfRule>
  </conditionalFormatting>
  <conditionalFormatting sqref="N339:W343">
    <cfRule type="containsBlanks" dxfId="213" priority="232">
      <formula>LEN(TRIM(N339))=0</formula>
    </cfRule>
  </conditionalFormatting>
  <conditionalFormatting sqref="N346:W348">
    <cfRule type="containsBlanks" dxfId="212" priority="231">
      <formula>LEN(TRIM(N346))=0</formula>
    </cfRule>
  </conditionalFormatting>
  <conditionalFormatting sqref="N350:W351">
    <cfRule type="containsBlanks" dxfId="211" priority="229">
      <formula>LEN(TRIM(N350))=0</formula>
    </cfRule>
  </conditionalFormatting>
  <conditionalFormatting sqref="N355:W355">
    <cfRule type="containsBlanks" dxfId="210" priority="193">
      <formula>LEN(TRIM(N355))=0</formula>
    </cfRule>
  </conditionalFormatting>
  <conditionalFormatting sqref="N356:W356">
    <cfRule type="containsBlanks" dxfId="209" priority="253">
      <formula>LEN(TRIM(N356))=0</formula>
    </cfRule>
  </conditionalFormatting>
  <conditionalFormatting sqref="N357:W357">
    <cfRule type="containsBlanks" dxfId="208" priority="192">
      <formula>LEN(TRIM(N357))=0</formula>
    </cfRule>
  </conditionalFormatting>
  <conditionalFormatting sqref="N359:W361">
    <cfRule type="containsBlanks" dxfId="207" priority="228">
      <formula>LEN(TRIM(N359))=0</formula>
    </cfRule>
  </conditionalFormatting>
  <conditionalFormatting sqref="N364:W364">
    <cfRule type="containsBlanks" dxfId="206" priority="227">
      <formula>LEN(TRIM(N364))=0</formula>
    </cfRule>
  </conditionalFormatting>
  <conditionalFormatting sqref="N369:W369">
    <cfRule type="containsBlanks" dxfId="205" priority="226">
      <formula>LEN(TRIM(N369))=0</formula>
    </cfRule>
  </conditionalFormatting>
  <conditionalFormatting sqref="N371:W373">
    <cfRule type="containsBlanks" dxfId="204" priority="225">
      <formula>LEN(TRIM(N371))=0</formula>
    </cfRule>
  </conditionalFormatting>
  <conditionalFormatting sqref="N375:W375">
    <cfRule type="containsBlanks" dxfId="203" priority="191">
      <formula>LEN(TRIM(N375))=0</formula>
    </cfRule>
  </conditionalFormatting>
  <conditionalFormatting sqref="N377:W377">
    <cfRule type="containsBlanks" dxfId="202" priority="224">
      <formula>LEN(TRIM(N377))=0</formula>
    </cfRule>
  </conditionalFormatting>
  <conditionalFormatting sqref="N383:W385">
    <cfRule type="containsBlanks" dxfId="201" priority="223">
      <formula>LEN(TRIM(N383))=0</formula>
    </cfRule>
  </conditionalFormatting>
  <conditionalFormatting sqref="N387:W387">
    <cfRule type="containsBlanks" dxfId="200" priority="252">
      <formula>LEN(TRIM(N387))=0</formula>
    </cfRule>
  </conditionalFormatting>
  <conditionalFormatting sqref="N388:W388">
    <cfRule type="containsBlanks" dxfId="199" priority="190">
      <formula>LEN(TRIM(N388))=0</formula>
    </cfRule>
  </conditionalFormatting>
  <conditionalFormatting sqref="N389:W392">
    <cfRule type="containsBlanks" dxfId="198" priority="222">
      <formula>LEN(TRIM(N389))=0</formula>
    </cfRule>
  </conditionalFormatting>
  <conditionalFormatting sqref="N393:W395">
    <cfRule type="containsBlanks" dxfId="197" priority="189">
      <formula>LEN(TRIM(N393))=0</formula>
    </cfRule>
  </conditionalFormatting>
  <conditionalFormatting sqref="N403:W403">
    <cfRule type="containsBlanks" dxfId="196" priority="251">
      <formula>LEN(TRIM(N403))=0</formula>
    </cfRule>
  </conditionalFormatting>
  <conditionalFormatting sqref="N404:W404">
    <cfRule type="containsBlanks" dxfId="195" priority="221">
      <formula>LEN(TRIM(N404))=0</formula>
    </cfRule>
  </conditionalFormatting>
  <conditionalFormatting sqref="N406:W407">
    <cfRule type="containsBlanks" dxfId="194" priority="219">
      <formula>LEN(TRIM(N406))=0</formula>
    </cfRule>
  </conditionalFormatting>
  <conditionalFormatting sqref="N413:W415">
    <cfRule type="containsBlanks" dxfId="193" priority="216">
      <formula>LEN(TRIM(N413))=0</formula>
    </cfRule>
  </conditionalFormatting>
  <conditionalFormatting sqref="N417:W419">
    <cfRule type="containsBlanks" dxfId="192" priority="215">
      <formula>LEN(TRIM(N417))=0</formula>
    </cfRule>
  </conditionalFormatting>
  <conditionalFormatting sqref="N424:W424">
    <cfRule type="containsBlanks" dxfId="191" priority="214">
      <formula>LEN(TRIM(N424))=0</formula>
    </cfRule>
  </conditionalFormatting>
  <conditionalFormatting sqref="N425:W425">
    <cfRule type="containsBlanks" dxfId="190" priority="250">
      <formula>LEN(TRIM(N425))=0</formula>
    </cfRule>
  </conditionalFormatting>
  <conditionalFormatting sqref="N427:W429">
    <cfRule type="containsBlanks" dxfId="189" priority="213">
      <formula>LEN(TRIM(N427))=0</formula>
    </cfRule>
  </conditionalFormatting>
  <conditionalFormatting sqref="N432:W434">
    <cfRule type="containsBlanks" dxfId="188" priority="212">
      <formula>LEN(TRIM(N432))=0</formula>
    </cfRule>
  </conditionalFormatting>
  <conditionalFormatting sqref="N437:W439">
    <cfRule type="containsBlanks" dxfId="187" priority="211">
      <formula>LEN(TRIM(N437))=0</formula>
    </cfRule>
  </conditionalFormatting>
  <conditionalFormatting sqref="N444:W444">
    <cfRule type="containsBlanks" dxfId="186" priority="249">
      <formula>LEN(TRIM(N444))=0</formula>
    </cfRule>
  </conditionalFormatting>
  <conditionalFormatting sqref="N446:W446">
    <cfRule type="containsBlanks" dxfId="185" priority="210">
      <formula>LEN(TRIM(N446))=0</formula>
    </cfRule>
  </conditionalFormatting>
  <conditionalFormatting sqref="N463:W463">
    <cfRule type="containsBlanks" dxfId="184" priority="207">
      <formula>LEN(TRIM(N463))=0</formula>
    </cfRule>
  </conditionalFormatting>
  <conditionalFormatting sqref="N464:W464">
    <cfRule type="containsBlanks" dxfId="183" priority="248">
      <formula>LEN(TRIM(N464))=0</formula>
    </cfRule>
  </conditionalFormatting>
  <conditionalFormatting sqref="N465:W465">
    <cfRule type="containsBlanks" dxfId="182" priority="206">
      <formula>LEN(TRIM(N465))=0</formula>
    </cfRule>
  </conditionalFormatting>
  <conditionalFormatting sqref="N466:W466">
    <cfRule type="containsBlanks" dxfId="181" priority="247">
      <formula>LEN(TRIM(N466))=0</formula>
    </cfRule>
  </conditionalFormatting>
  <conditionalFormatting sqref="AC131">
    <cfRule type="containsBlanks" dxfId="180" priority="7">
      <formula>LEN(TRIM(AC131))=0</formula>
    </cfRule>
  </conditionalFormatting>
  <conditionalFormatting sqref="AC140">
    <cfRule type="containsBlanks" dxfId="179" priority="6">
      <formula>LEN(TRIM(AC140))=0</formula>
    </cfRule>
  </conditionalFormatting>
  <conditionalFormatting sqref="AC154">
    <cfRule type="containsBlanks" dxfId="178" priority="5">
      <formula>LEN(TRIM(AC154))=0</formula>
    </cfRule>
  </conditionalFormatting>
  <conditionalFormatting sqref="AC166">
    <cfRule type="containsBlanks" dxfId="177" priority="3">
      <formula>LEN(TRIM(AC166))=0</formula>
    </cfRule>
  </conditionalFormatting>
  <conditionalFormatting sqref="AC168">
    <cfRule type="containsBlanks" dxfId="176" priority="4">
      <formula>LEN(TRIM(AC168))=0</formula>
    </cfRule>
  </conditionalFormatting>
  <conditionalFormatting sqref="AH175:AJ175">
    <cfRule type="containsBlanks" dxfId="175" priority="52">
      <formula>LEN(TRIM(AH175))=0</formula>
    </cfRule>
  </conditionalFormatting>
  <conditionalFormatting sqref="AH177:AJ177">
    <cfRule type="containsBlanks" dxfId="174" priority="45">
      <formula>LEN(TRIM(AH177))=0</formula>
    </cfRule>
  </conditionalFormatting>
  <conditionalFormatting sqref="AH179:AJ179">
    <cfRule type="containsBlanks" dxfId="173" priority="51">
      <formula>LEN(TRIM(AH179))=0</formula>
    </cfRule>
  </conditionalFormatting>
  <conditionalFormatting sqref="AH182:AJ182">
    <cfRule type="containsBlanks" dxfId="172" priority="44">
      <formula>LEN(TRIM(AH182))=0</formula>
    </cfRule>
  </conditionalFormatting>
  <conditionalFormatting sqref="AH184:AJ184">
    <cfRule type="containsBlanks" dxfId="171" priority="50">
      <formula>LEN(TRIM(AH184))=0</formula>
    </cfRule>
  </conditionalFormatting>
  <conditionalFormatting sqref="AH187:AJ189">
    <cfRule type="containsBlanks" dxfId="170" priority="43">
      <formula>LEN(TRIM(AH187))=0</formula>
    </cfRule>
  </conditionalFormatting>
  <conditionalFormatting sqref="AH193:AJ194">
    <cfRule type="containsBlanks" dxfId="169" priority="42">
      <formula>LEN(TRIM(AH193))=0</formula>
    </cfRule>
  </conditionalFormatting>
  <conditionalFormatting sqref="AH198:AJ198">
    <cfRule type="containsBlanks" dxfId="168" priority="49">
      <formula>LEN(TRIM(AH198))=0</formula>
    </cfRule>
  </conditionalFormatting>
  <conditionalFormatting sqref="AH201:AJ202">
    <cfRule type="containsBlanks" dxfId="167" priority="41">
      <formula>LEN(TRIM(AH201))=0</formula>
    </cfRule>
  </conditionalFormatting>
  <conditionalFormatting sqref="AH203:AJ203">
    <cfRule type="containsBlanks" dxfId="166" priority="48">
      <formula>LEN(TRIM(AH203))=0</formula>
    </cfRule>
  </conditionalFormatting>
  <conditionalFormatting sqref="AH206:AJ208">
    <cfRule type="containsBlanks" dxfId="165" priority="40">
      <formula>LEN(TRIM(AH206))=0</formula>
    </cfRule>
  </conditionalFormatting>
  <conditionalFormatting sqref="AH210:AJ210">
    <cfRule type="containsBlanks" dxfId="164" priority="47">
      <formula>LEN(TRIM(AH210))=0</formula>
    </cfRule>
  </conditionalFormatting>
  <conditionalFormatting sqref="AH211:AJ211">
    <cfRule type="containsBlanks" dxfId="163" priority="39">
      <formula>LEN(TRIM(AH211))=0</formula>
    </cfRule>
  </conditionalFormatting>
  <conditionalFormatting sqref="AH212:AJ212">
    <cfRule type="containsBlanks" dxfId="162" priority="46">
      <formula>LEN(TRIM(AH212))=0</formula>
    </cfRule>
  </conditionalFormatting>
  <conditionalFormatting sqref="AH219:AJ220">
    <cfRule type="containsBlanks" dxfId="161" priority="38">
      <formula>LEN(TRIM(AH219))=0</formula>
    </cfRule>
  </conditionalFormatting>
  <conditionalFormatting sqref="AH222:AJ226">
    <cfRule type="containsBlanks" dxfId="160" priority="8">
      <formula>LEN(TRIM(AH222))=0</formula>
    </cfRule>
  </conditionalFormatting>
  <conditionalFormatting sqref="AH302:AJ302">
    <cfRule type="containsBlanks" dxfId="159" priority="18">
      <formula>LEN(TRIM(AH302))=0</formula>
    </cfRule>
  </conditionalFormatting>
  <conditionalFormatting sqref="AH303:AJ303">
    <cfRule type="containsBlanks" dxfId="158" priority="15">
      <formula>LEN(TRIM(AH303))=0</formula>
    </cfRule>
  </conditionalFormatting>
  <conditionalFormatting sqref="AH305:AJ306">
    <cfRule type="containsBlanks" dxfId="157" priority="37">
      <formula>LEN(TRIM(AH305))=0</formula>
    </cfRule>
  </conditionalFormatting>
  <conditionalFormatting sqref="AH309:AJ311">
    <cfRule type="containsBlanks" dxfId="156" priority="36">
      <formula>LEN(TRIM(AH309))=0</formula>
    </cfRule>
  </conditionalFormatting>
  <conditionalFormatting sqref="AH314:AJ317">
    <cfRule type="containsBlanks" dxfId="155" priority="35">
      <formula>LEN(TRIM(AH314))=0</formula>
    </cfRule>
  </conditionalFormatting>
  <conditionalFormatting sqref="AH320:AJ321">
    <cfRule type="containsBlanks" dxfId="154" priority="34">
      <formula>LEN(TRIM(AH320))=0</formula>
    </cfRule>
  </conditionalFormatting>
  <conditionalFormatting sqref="AH323:AJ323">
    <cfRule type="containsBlanks" dxfId="153" priority="14">
      <formula>LEN(TRIM(AH323))=0</formula>
    </cfRule>
  </conditionalFormatting>
  <conditionalFormatting sqref="AH324:AJ324">
    <cfRule type="containsBlanks" dxfId="152" priority="33">
      <formula>LEN(TRIM(AH324))=0</formula>
    </cfRule>
  </conditionalFormatting>
  <conditionalFormatting sqref="AH326:AJ329">
    <cfRule type="containsBlanks" dxfId="151" priority="32">
      <formula>LEN(TRIM(AH326))=0</formula>
    </cfRule>
  </conditionalFormatting>
  <conditionalFormatting sqref="AH332:AJ333">
    <cfRule type="containsBlanks" dxfId="150" priority="31">
      <formula>LEN(TRIM(AH332))=0</formula>
    </cfRule>
  </conditionalFormatting>
  <conditionalFormatting sqref="AH337:AJ337">
    <cfRule type="containsBlanks" dxfId="149" priority="30">
      <formula>LEN(TRIM(AH337))=0</formula>
    </cfRule>
  </conditionalFormatting>
  <conditionalFormatting sqref="AH339:AJ343">
    <cfRule type="containsBlanks" dxfId="148" priority="29">
      <formula>LEN(TRIM(AH339))=0</formula>
    </cfRule>
  </conditionalFormatting>
  <conditionalFormatting sqref="AH346:AJ348">
    <cfRule type="containsBlanks" dxfId="147" priority="28">
      <formula>LEN(TRIM(AH346))=0</formula>
    </cfRule>
  </conditionalFormatting>
  <conditionalFormatting sqref="AH350:AJ351">
    <cfRule type="containsBlanks" dxfId="146" priority="26">
      <formula>LEN(TRIM(AH350))=0</formula>
    </cfRule>
  </conditionalFormatting>
  <conditionalFormatting sqref="AH355:AJ355">
    <cfRule type="containsBlanks" dxfId="145" priority="13">
      <formula>LEN(TRIM(AH355))=0</formula>
    </cfRule>
  </conditionalFormatting>
  <conditionalFormatting sqref="AH356:AJ356">
    <cfRule type="containsBlanks" dxfId="144" priority="17">
      <formula>LEN(TRIM(AH356))=0</formula>
    </cfRule>
  </conditionalFormatting>
  <conditionalFormatting sqref="AH357:AJ357">
    <cfRule type="containsBlanks" dxfId="143" priority="12">
      <formula>LEN(TRIM(AH357))=0</formula>
    </cfRule>
  </conditionalFormatting>
  <conditionalFormatting sqref="AH359:AJ361">
    <cfRule type="containsBlanks" dxfId="142" priority="25">
      <formula>LEN(TRIM(AH359))=0</formula>
    </cfRule>
  </conditionalFormatting>
  <conditionalFormatting sqref="AH364:AJ364">
    <cfRule type="containsBlanks" dxfId="141" priority="24">
      <formula>LEN(TRIM(AH364))=0</formula>
    </cfRule>
  </conditionalFormatting>
  <conditionalFormatting sqref="AH369:AJ369">
    <cfRule type="containsBlanks" dxfId="140" priority="23">
      <formula>LEN(TRIM(AH369))=0</formula>
    </cfRule>
  </conditionalFormatting>
  <conditionalFormatting sqref="AH371:AJ373">
    <cfRule type="containsBlanks" dxfId="139" priority="22">
      <formula>LEN(TRIM(AH371))=0</formula>
    </cfRule>
  </conditionalFormatting>
  <conditionalFormatting sqref="AH375:AJ375">
    <cfRule type="containsBlanks" dxfId="138" priority="11">
      <formula>LEN(TRIM(AH375))=0</formula>
    </cfRule>
  </conditionalFormatting>
  <conditionalFormatting sqref="AH377:AJ377">
    <cfRule type="containsBlanks" dxfId="137" priority="21">
      <formula>LEN(TRIM(AH377))=0</formula>
    </cfRule>
  </conditionalFormatting>
  <conditionalFormatting sqref="AH383:AJ385">
    <cfRule type="containsBlanks" dxfId="136" priority="20">
      <formula>LEN(TRIM(AH383))=0</formula>
    </cfRule>
  </conditionalFormatting>
  <conditionalFormatting sqref="AH387:AJ387">
    <cfRule type="containsBlanks" dxfId="135" priority="16">
      <formula>LEN(TRIM(AH387))=0</formula>
    </cfRule>
  </conditionalFormatting>
  <conditionalFormatting sqref="AH388:AJ388">
    <cfRule type="containsBlanks" dxfId="134" priority="10">
      <formula>LEN(TRIM(AH388))=0</formula>
    </cfRule>
  </conditionalFormatting>
  <conditionalFormatting sqref="AH389:AJ392">
    <cfRule type="containsBlanks" dxfId="133" priority="19">
      <formula>LEN(TRIM(AH389))=0</formula>
    </cfRule>
  </conditionalFormatting>
  <conditionalFormatting sqref="AH393:AJ395">
    <cfRule type="containsBlanks" dxfId="132" priority="9">
      <formula>LEN(TRIM(AH393))=0</formula>
    </cfRule>
  </conditionalFormatting>
  <conditionalFormatting sqref="AL175:AN175">
    <cfRule type="containsBlanks" dxfId="131" priority="97">
      <formula>LEN(TRIM(AL175))=0</formula>
    </cfRule>
  </conditionalFormatting>
  <conditionalFormatting sqref="AL177:AN177">
    <cfRule type="containsBlanks" dxfId="130" priority="90">
      <formula>LEN(TRIM(AL177))=0</formula>
    </cfRule>
  </conditionalFormatting>
  <conditionalFormatting sqref="AL179:AN179">
    <cfRule type="containsBlanks" dxfId="129" priority="96">
      <formula>LEN(TRIM(AL179))=0</formula>
    </cfRule>
  </conditionalFormatting>
  <conditionalFormatting sqref="AL182:AN182">
    <cfRule type="containsBlanks" dxfId="128" priority="89">
      <formula>LEN(TRIM(AL182))=0</formula>
    </cfRule>
  </conditionalFormatting>
  <conditionalFormatting sqref="AL184:AN184">
    <cfRule type="containsBlanks" dxfId="127" priority="95">
      <formula>LEN(TRIM(AL184))=0</formula>
    </cfRule>
  </conditionalFormatting>
  <conditionalFormatting sqref="AL187:AN189">
    <cfRule type="containsBlanks" dxfId="126" priority="88">
      <formula>LEN(TRIM(AL187))=0</formula>
    </cfRule>
  </conditionalFormatting>
  <conditionalFormatting sqref="AL193:AN194">
    <cfRule type="containsBlanks" dxfId="125" priority="87">
      <formula>LEN(TRIM(AL193))=0</formula>
    </cfRule>
  </conditionalFormatting>
  <conditionalFormatting sqref="AL198:AN198">
    <cfRule type="containsBlanks" dxfId="124" priority="94">
      <formula>LEN(TRIM(AL198))=0</formula>
    </cfRule>
  </conditionalFormatting>
  <conditionalFormatting sqref="AL201:AN202">
    <cfRule type="containsBlanks" dxfId="123" priority="86">
      <formula>LEN(TRIM(AL201))=0</formula>
    </cfRule>
  </conditionalFormatting>
  <conditionalFormatting sqref="AL203:AN203">
    <cfRule type="containsBlanks" dxfId="122" priority="93">
      <formula>LEN(TRIM(AL203))=0</formula>
    </cfRule>
  </conditionalFormatting>
  <conditionalFormatting sqref="AL206:AN208">
    <cfRule type="containsBlanks" dxfId="121" priority="85">
      <formula>LEN(TRIM(AL206))=0</formula>
    </cfRule>
  </conditionalFormatting>
  <conditionalFormatting sqref="AL210:AN210">
    <cfRule type="containsBlanks" dxfId="120" priority="92">
      <formula>LEN(TRIM(AL210))=0</formula>
    </cfRule>
  </conditionalFormatting>
  <conditionalFormatting sqref="AL211:AN211">
    <cfRule type="containsBlanks" dxfId="119" priority="84">
      <formula>LEN(TRIM(AL211))=0</formula>
    </cfRule>
  </conditionalFormatting>
  <conditionalFormatting sqref="AL212:AN212">
    <cfRule type="containsBlanks" dxfId="118" priority="91">
      <formula>LEN(TRIM(AL212))=0</formula>
    </cfRule>
  </conditionalFormatting>
  <conditionalFormatting sqref="AL219:AN220">
    <cfRule type="containsBlanks" dxfId="117" priority="83">
      <formula>LEN(TRIM(AL219))=0</formula>
    </cfRule>
  </conditionalFormatting>
  <conditionalFormatting sqref="AL222:AN226">
    <cfRule type="containsBlanks" dxfId="116" priority="53">
      <formula>LEN(TRIM(AL222))=0</formula>
    </cfRule>
  </conditionalFormatting>
  <conditionalFormatting sqref="AL302:AN302">
    <cfRule type="containsBlanks" dxfId="115" priority="63">
      <formula>LEN(TRIM(AL302))=0</formula>
    </cfRule>
  </conditionalFormatting>
  <conditionalFormatting sqref="AL303:AN303">
    <cfRule type="containsBlanks" dxfId="114" priority="60">
      <formula>LEN(TRIM(AL303))=0</formula>
    </cfRule>
  </conditionalFormatting>
  <conditionalFormatting sqref="AL305:AN306">
    <cfRule type="containsBlanks" dxfId="113" priority="82">
      <formula>LEN(TRIM(AL305))=0</formula>
    </cfRule>
  </conditionalFormatting>
  <conditionalFormatting sqref="AL309:AN311">
    <cfRule type="containsBlanks" dxfId="112" priority="81">
      <formula>LEN(TRIM(AL309))=0</formula>
    </cfRule>
  </conditionalFormatting>
  <conditionalFormatting sqref="AL314:AN317">
    <cfRule type="containsBlanks" dxfId="111" priority="80">
      <formula>LEN(TRIM(AL314))=0</formula>
    </cfRule>
  </conditionalFormatting>
  <conditionalFormatting sqref="AL320:AN321">
    <cfRule type="containsBlanks" dxfId="110" priority="79">
      <formula>LEN(TRIM(AL320))=0</formula>
    </cfRule>
  </conditionalFormatting>
  <conditionalFormatting sqref="AL323:AN323">
    <cfRule type="containsBlanks" dxfId="109" priority="59">
      <formula>LEN(TRIM(AL323))=0</formula>
    </cfRule>
  </conditionalFormatting>
  <conditionalFormatting sqref="AL324:AN324">
    <cfRule type="containsBlanks" dxfId="108" priority="78">
      <formula>LEN(TRIM(AL324))=0</formula>
    </cfRule>
  </conditionalFormatting>
  <conditionalFormatting sqref="AL326:AN329">
    <cfRule type="containsBlanks" dxfId="107" priority="77">
      <formula>LEN(TRIM(AL326))=0</formula>
    </cfRule>
  </conditionalFormatting>
  <conditionalFormatting sqref="AL332:AN333">
    <cfRule type="containsBlanks" dxfId="106" priority="76">
      <formula>LEN(TRIM(AL332))=0</formula>
    </cfRule>
  </conditionalFormatting>
  <conditionalFormatting sqref="AL337:AN337">
    <cfRule type="containsBlanks" dxfId="105" priority="75">
      <formula>LEN(TRIM(AL337))=0</formula>
    </cfRule>
  </conditionalFormatting>
  <conditionalFormatting sqref="AL339:AN343">
    <cfRule type="containsBlanks" dxfId="104" priority="74">
      <formula>LEN(TRIM(AL339))=0</formula>
    </cfRule>
  </conditionalFormatting>
  <conditionalFormatting sqref="AL346:AN348">
    <cfRule type="containsBlanks" dxfId="103" priority="73">
      <formula>LEN(TRIM(AL346))=0</formula>
    </cfRule>
  </conditionalFormatting>
  <conditionalFormatting sqref="AL350:AN351">
    <cfRule type="containsBlanks" dxfId="102" priority="71">
      <formula>LEN(TRIM(AL350))=0</formula>
    </cfRule>
  </conditionalFormatting>
  <conditionalFormatting sqref="AL355:AN355">
    <cfRule type="containsBlanks" dxfId="101" priority="58">
      <formula>LEN(TRIM(AL355))=0</formula>
    </cfRule>
  </conditionalFormatting>
  <conditionalFormatting sqref="AL356:AN356">
    <cfRule type="containsBlanks" dxfId="100" priority="62">
      <formula>LEN(TRIM(AL356))=0</formula>
    </cfRule>
  </conditionalFormatting>
  <conditionalFormatting sqref="AL357:AN357">
    <cfRule type="containsBlanks" dxfId="99" priority="57">
      <formula>LEN(TRIM(AL357))=0</formula>
    </cfRule>
  </conditionalFormatting>
  <conditionalFormatting sqref="AL359:AN361">
    <cfRule type="containsBlanks" dxfId="98" priority="70">
      <formula>LEN(TRIM(AL359))=0</formula>
    </cfRule>
  </conditionalFormatting>
  <conditionalFormatting sqref="AL364:AN364">
    <cfRule type="containsBlanks" dxfId="97" priority="69">
      <formula>LEN(TRIM(AL364))=0</formula>
    </cfRule>
  </conditionalFormatting>
  <conditionalFormatting sqref="AL369:AN369">
    <cfRule type="containsBlanks" dxfId="96" priority="68">
      <formula>LEN(TRIM(AL369))=0</formula>
    </cfRule>
  </conditionalFormatting>
  <conditionalFormatting sqref="AL371:AN373">
    <cfRule type="containsBlanks" dxfId="95" priority="67">
      <formula>LEN(TRIM(AL371))=0</formula>
    </cfRule>
  </conditionalFormatting>
  <conditionalFormatting sqref="AL375:AN375">
    <cfRule type="containsBlanks" dxfId="94" priority="56">
      <formula>LEN(TRIM(AL375))=0</formula>
    </cfRule>
  </conditionalFormatting>
  <conditionalFormatting sqref="AL377:AN377">
    <cfRule type="containsBlanks" dxfId="93" priority="66">
      <formula>LEN(TRIM(AL377))=0</formula>
    </cfRule>
  </conditionalFormatting>
  <conditionalFormatting sqref="AL383:AN385">
    <cfRule type="containsBlanks" dxfId="92" priority="65">
      <formula>LEN(TRIM(AL383))=0</formula>
    </cfRule>
  </conditionalFormatting>
  <conditionalFormatting sqref="AL387:AN387">
    <cfRule type="containsBlanks" dxfId="91" priority="61">
      <formula>LEN(TRIM(AL387))=0</formula>
    </cfRule>
  </conditionalFormatting>
  <conditionalFormatting sqref="AL388:AN388">
    <cfRule type="containsBlanks" dxfId="90" priority="55">
      <formula>LEN(TRIM(AL388))=0</formula>
    </cfRule>
  </conditionalFormatting>
  <conditionalFormatting sqref="AL389:AN392">
    <cfRule type="containsBlanks" dxfId="89" priority="64">
      <formula>LEN(TRIM(AL389))=0</formula>
    </cfRule>
  </conditionalFormatting>
  <conditionalFormatting sqref="AL393:AN395">
    <cfRule type="containsBlanks" dxfId="88" priority="54">
      <formula>LEN(TRIM(AL393))=0</formula>
    </cfRule>
  </conditionalFormatting>
  <conditionalFormatting sqref="AP175:AR175">
    <cfRule type="containsBlanks" dxfId="87" priority="188">
      <formula>LEN(TRIM(AP175))=0</formula>
    </cfRule>
  </conditionalFormatting>
  <conditionalFormatting sqref="AP177:AR177">
    <cfRule type="containsBlanks" dxfId="86" priority="174">
      <formula>LEN(TRIM(AP177))=0</formula>
    </cfRule>
  </conditionalFormatting>
  <conditionalFormatting sqref="AP179:AR179">
    <cfRule type="containsBlanks" dxfId="85" priority="186">
      <formula>LEN(TRIM(AP179))=0</formula>
    </cfRule>
  </conditionalFormatting>
  <conditionalFormatting sqref="AP182:AR182">
    <cfRule type="containsBlanks" dxfId="84" priority="171">
      <formula>LEN(TRIM(AP182))=0</formula>
    </cfRule>
  </conditionalFormatting>
  <conditionalFormatting sqref="AP184:AR184">
    <cfRule type="containsBlanks" dxfId="83" priority="185">
      <formula>LEN(TRIM(AP184))=0</formula>
    </cfRule>
  </conditionalFormatting>
  <conditionalFormatting sqref="AP187:AR189">
    <cfRule type="containsBlanks" dxfId="82" priority="170">
      <formula>LEN(TRIM(AP187))=0</formula>
    </cfRule>
  </conditionalFormatting>
  <conditionalFormatting sqref="AP193:AR194">
    <cfRule type="containsBlanks" dxfId="81" priority="168">
      <formula>LEN(TRIM(AP193))=0</formula>
    </cfRule>
  </conditionalFormatting>
  <conditionalFormatting sqref="AP198:AR198">
    <cfRule type="containsBlanks" dxfId="80" priority="184">
      <formula>LEN(TRIM(AP198))=0</formula>
    </cfRule>
  </conditionalFormatting>
  <conditionalFormatting sqref="AP201:AR202">
    <cfRule type="containsBlanks" dxfId="79" priority="166">
      <formula>LEN(TRIM(AP201))=0</formula>
    </cfRule>
  </conditionalFormatting>
  <conditionalFormatting sqref="AP203:AR203">
    <cfRule type="containsBlanks" dxfId="78" priority="183">
      <formula>LEN(TRIM(AP203))=0</formula>
    </cfRule>
  </conditionalFormatting>
  <conditionalFormatting sqref="AP206:AR208">
    <cfRule type="containsBlanks" dxfId="77" priority="164">
      <formula>LEN(TRIM(AP206))=0</formula>
    </cfRule>
  </conditionalFormatting>
  <conditionalFormatting sqref="AP210:AR210">
    <cfRule type="containsBlanks" dxfId="76" priority="182">
      <formula>LEN(TRIM(AP210))=0</formula>
    </cfRule>
  </conditionalFormatting>
  <conditionalFormatting sqref="AP211:AR211">
    <cfRule type="containsBlanks" dxfId="75" priority="162">
      <formula>LEN(TRIM(AP211))=0</formula>
    </cfRule>
  </conditionalFormatting>
  <conditionalFormatting sqref="AP212:AR212">
    <cfRule type="containsBlanks" dxfId="74" priority="181">
      <formula>LEN(TRIM(AP212))=0</formula>
    </cfRule>
  </conditionalFormatting>
  <conditionalFormatting sqref="AP219:AR220">
    <cfRule type="containsBlanks" dxfId="73" priority="160">
      <formula>LEN(TRIM(AP219))=0</formula>
    </cfRule>
  </conditionalFormatting>
  <conditionalFormatting sqref="AP222:AR226">
    <cfRule type="containsBlanks" dxfId="72" priority="99">
      <formula>LEN(TRIM(AP222))=0</formula>
    </cfRule>
  </conditionalFormatting>
  <conditionalFormatting sqref="AP302:AR302">
    <cfRule type="containsBlanks" dxfId="71" priority="120">
      <formula>LEN(TRIM(AP302))=0</formula>
    </cfRule>
  </conditionalFormatting>
  <conditionalFormatting sqref="AP303:AR303">
    <cfRule type="containsBlanks" dxfId="70" priority="114">
      <formula>LEN(TRIM(AP303))=0</formula>
    </cfRule>
  </conditionalFormatting>
  <conditionalFormatting sqref="AP305:AR306">
    <cfRule type="containsBlanks" dxfId="69" priority="158">
      <formula>LEN(TRIM(AP305))=0</formula>
    </cfRule>
  </conditionalFormatting>
  <conditionalFormatting sqref="AP309:AR311">
    <cfRule type="containsBlanks" dxfId="68" priority="155">
      <formula>LEN(TRIM(AP309))=0</formula>
    </cfRule>
  </conditionalFormatting>
  <conditionalFormatting sqref="AP314:AR317">
    <cfRule type="containsBlanks" dxfId="67" priority="154">
      <formula>LEN(TRIM(AP314))=0</formula>
    </cfRule>
  </conditionalFormatting>
  <conditionalFormatting sqref="AP320:AR321">
    <cfRule type="containsBlanks" dxfId="66" priority="151">
      <formula>LEN(TRIM(AP320))=0</formula>
    </cfRule>
  </conditionalFormatting>
  <conditionalFormatting sqref="AP323:AR323">
    <cfRule type="containsBlanks" dxfId="65" priority="111">
      <formula>LEN(TRIM(AP323))=0</formula>
    </cfRule>
  </conditionalFormatting>
  <conditionalFormatting sqref="AP324:AR324">
    <cfRule type="containsBlanks" dxfId="64" priority="150">
      <formula>LEN(TRIM(AP324))=0</formula>
    </cfRule>
  </conditionalFormatting>
  <conditionalFormatting sqref="AP326:AR329">
    <cfRule type="containsBlanks" dxfId="63" priority="147">
      <formula>LEN(TRIM(AP326))=0</formula>
    </cfRule>
  </conditionalFormatting>
  <conditionalFormatting sqref="AP332:AR333">
    <cfRule type="containsBlanks" dxfId="62" priority="146">
      <formula>LEN(TRIM(AP332))=0</formula>
    </cfRule>
  </conditionalFormatting>
  <conditionalFormatting sqref="AP337:AR337">
    <cfRule type="containsBlanks" dxfId="61" priority="143">
      <formula>LEN(TRIM(AP337))=0</formula>
    </cfRule>
  </conditionalFormatting>
  <conditionalFormatting sqref="AP339:AR343">
    <cfRule type="containsBlanks" dxfId="60" priority="142">
      <formula>LEN(TRIM(AP339))=0</formula>
    </cfRule>
  </conditionalFormatting>
  <conditionalFormatting sqref="AP346:AR348">
    <cfRule type="containsBlanks" dxfId="59" priority="139">
      <formula>LEN(TRIM(AP346))=0</formula>
    </cfRule>
  </conditionalFormatting>
  <conditionalFormatting sqref="AP350:AR351">
    <cfRule type="containsBlanks" dxfId="58" priority="136">
      <formula>LEN(TRIM(AP350))=0</formula>
    </cfRule>
  </conditionalFormatting>
  <conditionalFormatting sqref="AP355:AR355">
    <cfRule type="containsBlanks" dxfId="57" priority="110">
      <formula>LEN(TRIM(AP355))=0</formula>
    </cfRule>
  </conditionalFormatting>
  <conditionalFormatting sqref="AP356:AR356">
    <cfRule type="containsBlanks" dxfId="56" priority="117">
      <formula>LEN(TRIM(AP356))=0</formula>
    </cfRule>
  </conditionalFormatting>
  <conditionalFormatting sqref="AP357:AR357">
    <cfRule type="containsBlanks" dxfId="55" priority="107">
      <formula>LEN(TRIM(AP357))=0</formula>
    </cfRule>
  </conditionalFormatting>
  <conditionalFormatting sqref="AP359:AR361">
    <cfRule type="containsBlanks" dxfId="54" priority="134">
      <formula>LEN(TRIM(AP359))=0</formula>
    </cfRule>
  </conditionalFormatting>
  <conditionalFormatting sqref="AP364:AR364">
    <cfRule type="containsBlanks" dxfId="53" priority="132">
      <formula>LEN(TRIM(AP364))=0</formula>
    </cfRule>
  </conditionalFormatting>
  <conditionalFormatting sqref="AP369:AR369">
    <cfRule type="containsBlanks" dxfId="52" priority="130">
      <formula>LEN(TRIM(AP369))=0</formula>
    </cfRule>
  </conditionalFormatting>
  <conditionalFormatting sqref="AP371:AR373">
    <cfRule type="containsBlanks" dxfId="51" priority="128">
      <formula>LEN(TRIM(AP371))=0</formula>
    </cfRule>
  </conditionalFormatting>
  <conditionalFormatting sqref="AP375:AR375">
    <cfRule type="containsBlanks" dxfId="50" priority="106">
      <formula>LEN(TRIM(AP375))=0</formula>
    </cfRule>
  </conditionalFormatting>
  <conditionalFormatting sqref="AP377:AR377">
    <cfRule type="containsBlanks" dxfId="49" priority="126">
      <formula>LEN(TRIM(AP377))=0</formula>
    </cfRule>
  </conditionalFormatting>
  <conditionalFormatting sqref="AP383:AR385">
    <cfRule type="containsBlanks" dxfId="48" priority="123">
      <formula>LEN(TRIM(AP383))=0</formula>
    </cfRule>
  </conditionalFormatting>
  <conditionalFormatting sqref="AP387:AR387">
    <cfRule type="containsBlanks" dxfId="47" priority="116">
      <formula>LEN(TRIM(AP387))=0</formula>
    </cfRule>
  </conditionalFormatting>
  <conditionalFormatting sqref="AP388:AR388">
    <cfRule type="containsBlanks" dxfId="46" priority="103">
      <formula>LEN(TRIM(AP388))=0</formula>
    </cfRule>
  </conditionalFormatting>
  <conditionalFormatting sqref="AP389:AR392">
    <cfRule type="containsBlanks" dxfId="45" priority="122">
      <formula>LEN(TRIM(AP389))=0</formula>
    </cfRule>
  </conditionalFormatting>
  <conditionalFormatting sqref="AP393:AR395">
    <cfRule type="containsBlanks" dxfId="44" priority="102">
      <formula>LEN(TRIM(AP393))=0</formula>
    </cfRule>
  </conditionalFormatting>
  <conditionalFormatting sqref="AT175:AV175">
    <cfRule type="containsBlanks" dxfId="43" priority="187">
      <formula>LEN(TRIM(AT175))=0</formula>
    </cfRule>
  </conditionalFormatting>
  <conditionalFormatting sqref="AT177:AV177">
    <cfRule type="containsBlanks" dxfId="42" priority="173">
      <formula>LEN(TRIM(AT177))=0</formula>
    </cfRule>
  </conditionalFormatting>
  <conditionalFormatting sqref="AT179:AV179">
    <cfRule type="containsBlanks" dxfId="41" priority="180">
      <formula>LEN(TRIM(AT179))=0</formula>
    </cfRule>
  </conditionalFormatting>
  <conditionalFormatting sqref="AT182:AV182">
    <cfRule type="containsBlanks" dxfId="40" priority="172">
      <formula>LEN(TRIM(AT182))=0</formula>
    </cfRule>
  </conditionalFormatting>
  <conditionalFormatting sqref="AT184:AV184">
    <cfRule type="containsBlanks" dxfId="39" priority="179">
      <formula>LEN(TRIM(AT184))=0</formula>
    </cfRule>
  </conditionalFormatting>
  <conditionalFormatting sqref="AT187:AV189">
    <cfRule type="containsBlanks" dxfId="38" priority="169">
      <formula>LEN(TRIM(AT187))=0</formula>
    </cfRule>
  </conditionalFormatting>
  <conditionalFormatting sqref="AT193:AV194">
    <cfRule type="containsBlanks" dxfId="37" priority="167">
      <formula>LEN(TRIM(AT193))=0</formula>
    </cfRule>
  </conditionalFormatting>
  <conditionalFormatting sqref="AT198:AV198">
    <cfRule type="containsBlanks" dxfId="36" priority="178">
      <formula>LEN(TRIM(AT198))=0</formula>
    </cfRule>
  </conditionalFormatting>
  <conditionalFormatting sqref="AT201:AV201">
    <cfRule type="containsBlanks" dxfId="35" priority="165">
      <formula>LEN(TRIM(AT201))=0</formula>
    </cfRule>
  </conditionalFormatting>
  <conditionalFormatting sqref="AT203:AV203">
    <cfRule type="containsBlanks" dxfId="34" priority="177">
      <formula>LEN(TRIM(AT203))=0</formula>
    </cfRule>
  </conditionalFormatting>
  <conditionalFormatting sqref="AT206:AV208">
    <cfRule type="containsBlanks" dxfId="33" priority="163">
      <formula>LEN(TRIM(AT206))=0</formula>
    </cfRule>
  </conditionalFormatting>
  <conditionalFormatting sqref="AT210:AV210">
    <cfRule type="containsBlanks" dxfId="32" priority="176">
      <formula>LEN(TRIM(AT210))=0</formula>
    </cfRule>
  </conditionalFormatting>
  <conditionalFormatting sqref="AT211:AV211">
    <cfRule type="containsBlanks" dxfId="31" priority="161">
      <formula>LEN(TRIM(AT211))=0</formula>
    </cfRule>
  </conditionalFormatting>
  <conditionalFormatting sqref="AT212:AV212">
    <cfRule type="containsBlanks" dxfId="30" priority="175">
      <formula>LEN(TRIM(AT212))=0</formula>
    </cfRule>
  </conditionalFormatting>
  <conditionalFormatting sqref="AT219:AV220">
    <cfRule type="containsBlanks" dxfId="29" priority="159">
      <formula>LEN(TRIM(AT219))=0</formula>
    </cfRule>
  </conditionalFormatting>
  <conditionalFormatting sqref="AT222:AV226">
    <cfRule type="containsBlanks" dxfId="28" priority="98">
      <formula>LEN(TRIM(AT222))=0</formula>
    </cfRule>
  </conditionalFormatting>
  <conditionalFormatting sqref="AT302:AV302">
    <cfRule type="containsBlanks" dxfId="27" priority="119">
      <formula>LEN(TRIM(AT302))=0</formula>
    </cfRule>
  </conditionalFormatting>
  <conditionalFormatting sqref="AT303:AV303">
    <cfRule type="containsBlanks" dxfId="26" priority="113">
      <formula>LEN(TRIM(AT303))=0</formula>
    </cfRule>
  </conditionalFormatting>
  <conditionalFormatting sqref="AT305:AV306">
    <cfRule type="containsBlanks" dxfId="25" priority="157">
      <formula>LEN(TRIM(AT305))=0</formula>
    </cfRule>
  </conditionalFormatting>
  <conditionalFormatting sqref="AT309:AV311">
    <cfRule type="containsBlanks" dxfId="24" priority="156">
      <formula>LEN(TRIM(AT309))=0</formula>
    </cfRule>
  </conditionalFormatting>
  <conditionalFormatting sqref="AT314:AV317">
    <cfRule type="containsBlanks" dxfId="23" priority="153">
      <formula>LEN(TRIM(AT314))=0</formula>
    </cfRule>
  </conditionalFormatting>
  <conditionalFormatting sqref="AT320:AV321">
    <cfRule type="containsBlanks" dxfId="22" priority="152">
      <formula>LEN(TRIM(AT320))=0</formula>
    </cfRule>
  </conditionalFormatting>
  <conditionalFormatting sqref="AT323:AV323">
    <cfRule type="containsBlanks" dxfId="21" priority="112">
      <formula>LEN(TRIM(AT323))=0</formula>
    </cfRule>
  </conditionalFormatting>
  <conditionalFormatting sqref="AT324:AV324">
    <cfRule type="containsBlanks" dxfId="20" priority="149">
      <formula>LEN(TRIM(AT324))=0</formula>
    </cfRule>
  </conditionalFormatting>
  <conditionalFormatting sqref="AT326:AV329">
    <cfRule type="containsBlanks" dxfId="19" priority="148">
      <formula>LEN(TRIM(AT326))=0</formula>
    </cfRule>
  </conditionalFormatting>
  <conditionalFormatting sqref="AT332:AV333">
    <cfRule type="containsBlanks" dxfId="18" priority="145">
      <formula>LEN(TRIM(AT332))=0</formula>
    </cfRule>
  </conditionalFormatting>
  <conditionalFormatting sqref="AT337:AV337">
    <cfRule type="containsBlanks" dxfId="17" priority="144">
      <formula>LEN(TRIM(AT337))=0</formula>
    </cfRule>
  </conditionalFormatting>
  <conditionalFormatting sqref="AT339:AV343">
    <cfRule type="containsBlanks" dxfId="16" priority="141">
      <formula>LEN(TRIM(AT339))=0</formula>
    </cfRule>
  </conditionalFormatting>
  <conditionalFormatting sqref="AT346:AV348">
    <cfRule type="containsBlanks" dxfId="15" priority="140">
      <formula>LEN(TRIM(AT346))=0</formula>
    </cfRule>
  </conditionalFormatting>
  <conditionalFormatting sqref="AT350:AV351">
    <cfRule type="containsBlanks" dxfId="14" priority="135">
      <formula>LEN(TRIM(AT350))=0</formula>
    </cfRule>
  </conditionalFormatting>
  <conditionalFormatting sqref="AT355:AV355">
    <cfRule type="containsBlanks" dxfId="13" priority="109">
      <formula>LEN(TRIM(AT355))=0</formula>
    </cfRule>
  </conditionalFormatting>
  <conditionalFormatting sqref="AT356:AV356">
    <cfRule type="containsBlanks" dxfId="12" priority="118">
      <formula>LEN(TRIM(AT356))=0</formula>
    </cfRule>
  </conditionalFormatting>
  <conditionalFormatting sqref="AT357:AV357">
    <cfRule type="containsBlanks" dxfId="11" priority="108">
      <formula>LEN(TRIM(AT357))=0</formula>
    </cfRule>
  </conditionalFormatting>
  <conditionalFormatting sqref="AT359:AV361">
    <cfRule type="containsBlanks" dxfId="10" priority="133">
      <formula>LEN(TRIM(AT359))=0</formula>
    </cfRule>
  </conditionalFormatting>
  <conditionalFormatting sqref="AT364:AV364">
    <cfRule type="containsBlanks" dxfId="9" priority="131">
      <formula>LEN(TRIM(AT364))=0</formula>
    </cfRule>
  </conditionalFormatting>
  <conditionalFormatting sqref="AT369:AV369">
    <cfRule type="containsBlanks" dxfId="8" priority="129">
      <formula>LEN(TRIM(AT369))=0</formula>
    </cfRule>
  </conditionalFormatting>
  <conditionalFormatting sqref="AT371:AV373">
    <cfRule type="containsBlanks" dxfId="7" priority="127">
      <formula>LEN(TRIM(AT371))=0</formula>
    </cfRule>
  </conditionalFormatting>
  <conditionalFormatting sqref="AT375:AV375">
    <cfRule type="containsBlanks" dxfId="6" priority="105">
      <formula>LEN(TRIM(AT375))=0</formula>
    </cfRule>
  </conditionalFormatting>
  <conditionalFormatting sqref="AT377:AV377">
    <cfRule type="containsBlanks" dxfId="5" priority="125">
      <formula>LEN(TRIM(AT377))=0</formula>
    </cfRule>
  </conditionalFormatting>
  <conditionalFormatting sqref="AT383:AV385">
    <cfRule type="containsBlanks" dxfId="4" priority="124">
      <formula>LEN(TRIM(AT383))=0</formula>
    </cfRule>
  </conditionalFormatting>
  <conditionalFormatting sqref="AT387:AV387">
    <cfRule type="containsBlanks" dxfId="3" priority="115">
      <formula>LEN(TRIM(AT387))=0</formula>
    </cfRule>
  </conditionalFormatting>
  <conditionalFormatting sqref="AT388:AV388">
    <cfRule type="containsBlanks" dxfId="2" priority="104">
      <formula>LEN(TRIM(AT388))=0</formula>
    </cfRule>
  </conditionalFormatting>
  <conditionalFormatting sqref="AT389:AV392">
    <cfRule type="containsBlanks" dxfId="1" priority="121">
      <formula>LEN(TRIM(AT389))=0</formula>
    </cfRule>
  </conditionalFormatting>
  <conditionalFormatting sqref="AT393:AV395">
    <cfRule type="containsBlanks" dxfId="0" priority="101">
      <formula>LEN(TRIM(AT393))=0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0ADCA-2D7B-4702-912D-B8497953410F}">
  <sheetPr>
    <tabColor rgb="FF2D615F"/>
  </sheetPr>
  <dimension ref="B2:CE109"/>
  <sheetViews>
    <sheetView zoomScale="60" zoomScaleNormal="60" workbookViewId="0">
      <pane xSplit="12" ySplit="4" topLeftCell="N5" activePane="bottomRight" state="frozen"/>
      <selection pane="topRight"/>
      <selection pane="bottomLeft"/>
      <selection pane="bottomRight"/>
    </sheetView>
  </sheetViews>
  <sheetFormatPr defaultColWidth="9.09765625" defaultRowHeight="14.4" outlineLevelCol="1" x14ac:dyDescent="0.45"/>
  <cols>
    <col min="1" max="1" width="2.19921875" style="1" customWidth="1"/>
    <col min="2" max="3" width="0" style="1" hidden="1" customWidth="1" outlineLevel="1"/>
    <col min="4" max="4" width="2.19921875" style="1" customWidth="1" collapsed="1"/>
    <col min="5" max="5" width="2.19921875" style="1" customWidth="1"/>
    <col min="6" max="10" width="2.19921875" style="1" hidden="1" customWidth="1" outlineLevel="1"/>
    <col min="11" max="11" width="21" style="1" customWidth="1" collapsed="1"/>
    <col min="12" max="12" width="9.09765625" style="4"/>
    <col min="13" max="13" width="0" style="1" hidden="1" customWidth="1" outlineLevel="1"/>
    <col min="14" max="14" width="7.69921875" style="24" customWidth="1" collapsed="1"/>
    <col min="15" max="28" width="7.69921875" style="24" customWidth="1"/>
    <col min="29" max="52" width="9.09765625" style="1" hidden="1" customWidth="1" outlineLevel="1"/>
    <col min="53" max="53" width="2.19921875" style="1" customWidth="1" collapsed="1"/>
    <col min="54" max="54" width="4.8984375" style="119" customWidth="1" collapsed="1"/>
    <col min="55" max="55" width="2.19921875" style="1" customWidth="1" collapsed="1"/>
    <col min="56" max="61" width="9.09765625" style="1"/>
    <col min="62" max="62" width="2.19921875" style="1" customWidth="1" collapsed="1"/>
    <col min="63" max="68" width="9.09765625" style="1"/>
    <col min="69" max="69" width="2.19921875" style="1" customWidth="1" collapsed="1"/>
    <col min="70" max="75" width="9.09765625" style="1"/>
    <col min="76" max="76" width="2.19921875" style="1" customWidth="1" collapsed="1"/>
    <col min="77" max="82" width="9.09765625" style="1"/>
    <col min="83" max="83" width="2.19921875" style="1" customWidth="1" collapsed="1"/>
    <col min="84" max="16384" width="9.09765625" style="1"/>
  </cols>
  <sheetData>
    <row r="2" spans="4:82" x14ac:dyDescent="0.45">
      <c r="D2" s="217" t="s">
        <v>551</v>
      </c>
      <c r="N2" s="28" t="str">
        <f>Model!N4</f>
        <v>Yearly</v>
      </c>
      <c r="O2" s="28"/>
      <c r="P2" s="28"/>
      <c r="Q2" s="28"/>
      <c r="R2" s="28"/>
      <c r="S2" s="28"/>
      <c r="T2" s="28"/>
      <c r="U2" s="28"/>
      <c r="V2" s="28"/>
      <c r="W2" s="28"/>
      <c r="X2" s="28"/>
      <c r="Y2" s="28"/>
      <c r="Z2" s="28"/>
      <c r="AA2" s="28"/>
      <c r="AB2" s="28"/>
    </row>
    <row r="3" spans="4:82" x14ac:dyDescent="0.45">
      <c r="D3" s="13"/>
      <c r="N3" s="28" t="str">
        <f>Model!N5</f>
        <v>Act</v>
      </c>
      <c r="O3" s="28"/>
      <c r="P3" s="28"/>
      <c r="Q3" s="28"/>
      <c r="R3" s="28"/>
      <c r="S3" s="28"/>
      <c r="T3" s="28"/>
      <c r="U3" s="28"/>
      <c r="V3" s="28"/>
      <c r="W3" s="28"/>
      <c r="X3" s="28" t="str">
        <f>Model!X5</f>
        <v>Est</v>
      </c>
      <c r="Y3" s="28"/>
      <c r="Z3" s="28"/>
      <c r="AA3" s="28"/>
      <c r="AB3" s="28"/>
    </row>
    <row r="4" spans="4:82" x14ac:dyDescent="0.45">
      <c r="L4" s="3" t="str">
        <f>Model!L6</f>
        <v>単位</v>
      </c>
      <c r="N4" s="28" t="str">
        <f>Model!N6</f>
        <v>16/3</v>
      </c>
      <c r="O4" s="28" t="str">
        <f>Model!O6</f>
        <v>17/3</v>
      </c>
      <c r="P4" s="28" t="str">
        <f>Model!P6</f>
        <v>18/3</v>
      </c>
      <c r="Q4" s="28" t="str">
        <f>Model!Q6</f>
        <v>19/3</v>
      </c>
      <c r="R4" s="28" t="str">
        <f>Model!R6</f>
        <v>20/3</v>
      </c>
      <c r="S4" s="28" t="str">
        <f>Model!S6</f>
        <v>21/3</v>
      </c>
      <c r="T4" s="28" t="str">
        <f>Model!T6</f>
        <v>22/3</v>
      </c>
      <c r="U4" s="28" t="str">
        <f>Model!U6</f>
        <v>23/3</v>
      </c>
      <c r="V4" s="28" t="str">
        <f>Model!V6</f>
        <v>24/3</v>
      </c>
      <c r="W4" s="28" t="str">
        <f>Model!W6</f>
        <v>25/3</v>
      </c>
      <c r="X4" s="28" t="str">
        <f>Model!X6</f>
        <v>26/3E</v>
      </c>
      <c r="Y4" s="28" t="str">
        <f>Model!Y6</f>
        <v>27/3E</v>
      </c>
      <c r="Z4" s="28" t="str">
        <f>Model!Z6</f>
        <v>28/3E</v>
      </c>
      <c r="AA4" s="28" t="str">
        <f>Model!AA6</f>
        <v>29/3E</v>
      </c>
      <c r="AB4" s="28" t="str">
        <f>Model!AB6</f>
        <v>30/3E</v>
      </c>
      <c r="BD4" s="119">
        <v>4</v>
      </c>
      <c r="BE4" s="119">
        <f>BD4+4</f>
        <v>8</v>
      </c>
      <c r="BF4" s="119">
        <f t="shared" ref="BF4:BH4" si="0">BE4+4</f>
        <v>12</v>
      </c>
      <c r="BG4" s="119">
        <f t="shared" si="0"/>
        <v>16</v>
      </c>
      <c r="BH4" s="119">
        <f t="shared" si="0"/>
        <v>20</v>
      </c>
      <c r="BI4" s="119">
        <f t="shared" ref="BI4" si="1">BH4+4</f>
        <v>24</v>
      </c>
      <c r="BJ4" s="119"/>
      <c r="BK4" s="119">
        <v>4</v>
      </c>
      <c r="BL4" s="119">
        <f>BK4+4</f>
        <v>8</v>
      </c>
      <c r="BM4" s="119">
        <f t="shared" ref="BM4:BO4" si="2">BL4+4</f>
        <v>12</v>
      </c>
      <c r="BN4" s="119">
        <f t="shared" si="2"/>
        <v>16</v>
      </c>
      <c r="BO4" s="119">
        <f t="shared" si="2"/>
        <v>20</v>
      </c>
      <c r="BP4" s="119">
        <f t="shared" ref="BP4" si="3">BO4+4</f>
        <v>24</v>
      </c>
      <c r="BQ4" s="119"/>
      <c r="BR4" s="119">
        <v>4</v>
      </c>
      <c r="BS4" s="119">
        <f>BR4+4</f>
        <v>8</v>
      </c>
      <c r="BT4" s="119">
        <f t="shared" ref="BT4:BV4" si="4">BS4+4</f>
        <v>12</v>
      </c>
      <c r="BU4" s="119">
        <f t="shared" si="4"/>
        <v>16</v>
      </c>
      <c r="BV4" s="119">
        <f t="shared" si="4"/>
        <v>20</v>
      </c>
      <c r="BW4" s="119">
        <f t="shared" ref="BW4" si="5">BV4+4</f>
        <v>24</v>
      </c>
      <c r="BX4" s="119"/>
      <c r="BY4" s="119">
        <v>4</v>
      </c>
      <c r="BZ4" s="119">
        <f>BY4+4</f>
        <v>8</v>
      </c>
      <c r="CA4" s="119">
        <f t="shared" ref="CA4:CC4" si="6">BZ4+4</f>
        <v>12</v>
      </c>
      <c r="CB4" s="119">
        <f t="shared" si="6"/>
        <v>16</v>
      </c>
      <c r="CC4" s="119">
        <f t="shared" si="6"/>
        <v>20</v>
      </c>
      <c r="CD4" s="119">
        <f t="shared" ref="CD4" si="7">CC4+4</f>
        <v>24</v>
      </c>
    </row>
    <row r="6" spans="4:82" x14ac:dyDescent="0.45">
      <c r="BD6" s="1" t="s">
        <v>547</v>
      </c>
      <c r="BK6" s="1" t="s">
        <v>234</v>
      </c>
    </row>
    <row r="7" spans="4:82" x14ac:dyDescent="0.45">
      <c r="D7" s="1" t="s">
        <v>230</v>
      </c>
      <c r="BB7" s="119">
        <v>1</v>
      </c>
    </row>
    <row r="8" spans="4:82" x14ac:dyDescent="0.45">
      <c r="D8" s="1" t="s">
        <v>225</v>
      </c>
      <c r="L8" s="4" t="str">
        <f>Format!$E$10</f>
        <v>百万円</v>
      </c>
      <c r="N8" s="24">
        <f>Model!N131</f>
        <v>0</v>
      </c>
      <c r="O8" s="24">
        <f>Model!O131</f>
        <v>0</v>
      </c>
      <c r="P8" s="24">
        <f>Model!P131</f>
        <v>0</v>
      </c>
      <c r="Q8" s="24">
        <f>Model!Q131</f>
        <v>0</v>
      </c>
      <c r="R8" s="24">
        <f>Model!R131</f>
        <v>0</v>
      </c>
      <c r="S8" s="24">
        <f>Model!S131</f>
        <v>0</v>
      </c>
      <c r="T8" s="24">
        <f>Model!T131</f>
        <v>0</v>
      </c>
      <c r="U8" s="24">
        <f>Model!U131</f>
        <v>0</v>
      </c>
      <c r="V8" s="24">
        <f>Model!V131</f>
        <v>0</v>
      </c>
      <c r="W8" s="24">
        <f>Model!W131</f>
        <v>0</v>
      </c>
      <c r="X8" s="24">
        <f>Model!X131</f>
        <v>0</v>
      </c>
      <c r="Y8" s="24">
        <f>Model!Y131</f>
        <v>0</v>
      </c>
      <c r="Z8" s="24">
        <f>Model!Z131</f>
        <v>0</v>
      </c>
      <c r="AA8" s="24">
        <f>Model!AA131</f>
        <v>0</v>
      </c>
      <c r="AB8" s="24">
        <f>Model!AB131</f>
        <v>0</v>
      </c>
      <c r="BB8" s="119">
        <f>BB7+1</f>
        <v>2</v>
      </c>
    </row>
    <row r="9" spans="4:82" x14ac:dyDescent="0.45">
      <c r="D9" s="1" t="s">
        <v>35</v>
      </c>
      <c r="L9" s="4" t="str">
        <f>Format!$E$10</f>
        <v>百万円</v>
      </c>
      <c r="N9" s="24">
        <f>Model!N140</f>
        <v>0</v>
      </c>
      <c r="O9" s="24">
        <f>Model!O140</f>
        <v>0</v>
      </c>
      <c r="P9" s="24">
        <f>Model!P140</f>
        <v>0</v>
      </c>
      <c r="Q9" s="24">
        <f>Model!Q140</f>
        <v>0</v>
      </c>
      <c r="R9" s="24">
        <f>Model!R140</f>
        <v>0</v>
      </c>
      <c r="S9" s="24">
        <f>Model!S140</f>
        <v>0</v>
      </c>
      <c r="T9" s="24">
        <f>Model!T140</f>
        <v>0</v>
      </c>
      <c r="U9" s="24">
        <f>Model!U140</f>
        <v>0</v>
      </c>
      <c r="V9" s="24">
        <f>Model!V140</f>
        <v>0</v>
      </c>
      <c r="W9" s="24">
        <f>Model!W140</f>
        <v>0</v>
      </c>
      <c r="X9" s="24">
        <f>Model!X140</f>
        <v>0</v>
      </c>
      <c r="Y9" s="24">
        <f>Model!Y140</f>
        <v>0</v>
      </c>
      <c r="Z9" s="24">
        <f>Model!Z140</f>
        <v>0</v>
      </c>
      <c r="AA9" s="24">
        <f>Model!AA140</f>
        <v>0</v>
      </c>
      <c r="AB9" s="24">
        <f>Model!AB140</f>
        <v>0</v>
      </c>
      <c r="BB9" s="119">
        <f t="shared" ref="BB9:BB21" si="8">BB8+1</f>
        <v>3</v>
      </c>
    </row>
    <row r="10" spans="4:82" x14ac:dyDescent="0.45">
      <c r="D10" s="1" t="s">
        <v>546</v>
      </c>
      <c r="L10" s="4" t="str">
        <f>Model!L142</f>
        <v>%</v>
      </c>
      <c r="N10" s="45" t="str">
        <f>Model!N142</f>
        <v>-</v>
      </c>
      <c r="O10" s="45" t="str">
        <f>Model!O142</f>
        <v>-</v>
      </c>
      <c r="P10" s="45" t="str">
        <f>Model!P142</f>
        <v>-</v>
      </c>
      <c r="Q10" s="45" t="str">
        <f>Model!Q142</f>
        <v>-</v>
      </c>
      <c r="R10" s="45" t="str">
        <f>Model!R142</f>
        <v>-</v>
      </c>
      <c r="S10" s="45" t="str">
        <f>Model!S142</f>
        <v>-</v>
      </c>
      <c r="T10" s="45" t="str">
        <f>Model!T142</f>
        <v>-</v>
      </c>
      <c r="U10" s="45" t="str">
        <f>Model!U142</f>
        <v>-</v>
      </c>
      <c r="V10" s="45" t="str">
        <f>Model!V142</f>
        <v>-</v>
      </c>
      <c r="W10" s="45" t="str">
        <f>Model!W142</f>
        <v>-</v>
      </c>
      <c r="X10" s="45" t="str">
        <f>Model!X142</f>
        <v>-</v>
      </c>
      <c r="Y10" s="45" t="str">
        <f>Model!Y142</f>
        <v>-</v>
      </c>
      <c r="Z10" s="45" t="str">
        <f>Model!Z142</f>
        <v>-</v>
      </c>
      <c r="AA10" s="45" t="str">
        <f>Model!AA142</f>
        <v>-</v>
      </c>
      <c r="AB10" s="45" t="str">
        <f>Model!AB142</f>
        <v>-</v>
      </c>
      <c r="BB10" s="119">
        <f t="shared" si="8"/>
        <v>4</v>
      </c>
    </row>
    <row r="11" spans="4:82" x14ac:dyDescent="0.45">
      <c r="BB11" s="119">
        <f t="shared" si="8"/>
        <v>5</v>
      </c>
    </row>
    <row r="12" spans="4:82" x14ac:dyDescent="0.45">
      <c r="BB12" s="119">
        <f t="shared" si="8"/>
        <v>6</v>
      </c>
    </row>
    <row r="13" spans="4:82" x14ac:dyDescent="0.45">
      <c r="D13" s="1" t="s">
        <v>229</v>
      </c>
      <c r="L13" s="4" t="str">
        <f>Format!$E$10</f>
        <v>百万円</v>
      </c>
      <c r="N13" s="24">
        <f>Model!N10</f>
        <v>0</v>
      </c>
      <c r="O13" s="24">
        <f>Model!O10</f>
        <v>0</v>
      </c>
      <c r="P13" s="24">
        <f>Model!P10</f>
        <v>0</v>
      </c>
      <c r="Q13" s="24">
        <f>Model!Q10</f>
        <v>0</v>
      </c>
      <c r="R13" s="24">
        <f>Model!R10</f>
        <v>0</v>
      </c>
      <c r="S13" s="24">
        <f>Model!S10</f>
        <v>0</v>
      </c>
      <c r="T13" s="24">
        <f>Model!T10</f>
        <v>0</v>
      </c>
      <c r="U13" s="24">
        <f>Model!U10</f>
        <v>0</v>
      </c>
      <c r="V13" s="24">
        <f>Model!V10</f>
        <v>0</v>
      </c>
      <c r="W13" s="24">
        <f>Model!W10</f>
        <v>0</v>
      </c>
      <c r="X13" s="24">
        <f>Model!X10</f>
        <v>0</v>
      </c>
      <c r="Y13" s="24">
        <f>Model!Y10</f>
        <v>0</v>
      </c>
      <c r="Z13" s="24">
        <f>Model!Z10</f>
        <v>0</v>
      </c>
      <c r="AA13" s="24">
        <f>Model!AA10</f>
        <v>0</v>
      </c>
      <c r="AB13" s="24">
        <f>Model!AB10</f>
        <v>0</v>
      </c>
      <c r="BB13" s="119">
        <f t="shared" si="8"/>
        <v>7</v>
      </c>
    </row>
    <row r="14" spans="4:82" x14ac:dyDescent="0.45">
      <c r="E14" s="1" t="s">
        <v>226</v>
      </c>
      <c r="L14" s="4" t="str">
        <f>Format!$E$10</f>
        <v>百万円</v>
      </c>
      <c r="N14" s="24">
        <f>Model!N12</f>
        <v>0</v>
      </c>
      <c r="O14" s="24">
        <f>Model!O12</f>
        <v>0</v>
      </c>
      <c r="P14" s="24">
        <f>Model!P12</f>
        <v>0</v>
      </c>
      <c r="Q14" s="24">
        <f>Model!Q12</f>
        <v>0</v>
      </c>
      <c r="R14" s="24">
        <f>Model!R12</f>
        <v>0</v>
      </c>
      <c r="S14" s="24">
        <f>Model!S12</f>
        <v>0</v>
      </c>
      <c r="T14" s="24">
        <f>Model!T12</f>
        <v>0</v>
      </c>
      <c r="U14" s="24">
        <f>Model!U12</f>
        <v>0</v>
      </c>
      <c r="V14" s="24">
        <f>Model!V12</f>
        <v>0</v>
      </c>
      <c r="W14" s="24">
        <f>Model!W12</f>
        <v>0</v>
      </c>
      <c r="X14" s="24">
        <f>Model!X12</f>
        <v>0</v>
      </c>
      <c r="Y14" s="24">
        <f>Model!Y12</f>
        <v>0</v>
      </c>
      <c r="Z14" s="24">
        <f>Model!Z12</f>
        <v>0</v>
      </c>
      <c r="AA14" s="24">
        <f>Model!AA12</f>
        <v>0</v>
      </c>
      <c r="AB14" s="24">
        <f>Model!AB12</f>
        <v>0</v>
      </c>
      <c r="BB14" s="119">
        <f t="shared" si="8"/>
        <v>8</v>
      </c>
    </row>
    <row r="15" spans="4:82" x14ac:dyDescent="0.45">
      <c r="E15" s="1" t="s">
        <v>227</v>
      </c>
      <c r="L15" s="4" t="str">
        <f>Format!$E$10</f>
        <v>百万円</v>
      </c>
      <c r="N15" s="24">
        <f>Model!N20</f>
        <v>0</v>
      </c>
      <c r="O15" s="24">
        <f>Model!O20</f>
        <v>0</v>
      </c>
      <c r="P15" s="24">
        <f>Model!P20</f>
        <v>0</v>
      </c>
      <c r="Q15" s="24">
        <f>Model!Q20</f>
        <v>0</v>
      </c>
      <c r="R15" s="24">
        <f>Model!R20</f>
        <v>0</v>
      </c>
      <c r="S15" s="24">
        <f>Model!S20</f>
        <v>0</v>
      </c>
      <c r="T15" s="24">
        <f>Model!T20</f>
        <v>0</v>
      </c>
      <c r="U15" s="24">
        <f>Model!U20</f>
        <v>0</v>
      </c>
      <c r="V15" s="24">
        <f>Model!V20</f>
        <v>0</v>
      </c>
      <c r="W15" s="24">
        <f>Model!W20</f>
        <v>0</v>
      </c>
      <c r="X15" s="24">
        <f>Model!X20</f>
        <v>0</v>
      </c>
      <c r="Y15" s="24">
        <f>Model!Y20</f>
        <v>0</v>
      </c>
      <c r="Z15" s="24">
        <f>Model!Z20</f>
        <v>0</v>
      </c>
      <c r="AA15" s="24">
        <f>Model!AA20</f>
        <v>0</v>
      </c>
      <c r="AB15" s="24">
        <f>Model!AB20</f>
        <v>0</v>
      </c>
      <c r="BB15" s="119">
        <f t="shared" si="8"/>
        <v>9</v>
      </c>
    </row>
    <row r="16" spans="4:82" x14ac:dyDescent="0.45">
      <c r="E16" s="1" t="s">
        <v>228</v>
      </c>
      <c r="L16" s="4" t="str">
        <f>Format!$E$10</f>
        <v>百万円</v>
      </c>
      <c r="N16" s="24">
        <f>Model!N28</f>
        <v>0</v>
      </c>
      <c r="O16" s="24">
        <f>Model!O28</f>
        <v>0</v>
      </c>
      <c r="P16" s="24">
        <f>Model!P28</f>
        <v>0</v>
      </c>
      <c r="Q16" s="24">
        <f>Model!Q28</f>
        <v>0</v>
      </c>
      <c r="R16" s="24">
        <f>Model!R28</f>
        <v>0</v>
      </c>
      <c r="S16" s="24">
        <f>Model!S28</f>
        <v>0</v>
      </c>
      <c r="T16" s="24">
        <f>Model!T28</f>
        <v>0</v>
      </c>
      <c r="U16" s="24">
        <f>Model!U28</f>
        <v>0</v>
      </c>
      <c r="V16" s="24">
        <f>Model!V28</f>
        <v>0</v>
      </c>
      <c r="W16" s="24">
        <f>Model!W28</f>
        <v>0</v>
      </c>
      <c r="X16" s="24">
        <f>Model!X28</f>
        <v>0</v>
      </c>
      <c r="Y16" s="24">
        <f>Model!Y28</f>
        <v>0</v>
      </c>
      <c r="Z16" s="24">
        <f>Model!Z28</f>
        <v>0</v>
      </c>
      <c r="AA16" s="24">
        <f>Model!AA28</f>
        <v>0</v>
      </c>
      <c r="AB16" s="24">
        <f>Model!AB28</f>
        <v>0</v>
      </c>
      <c r="BB16" s="119">
        <f t="shared" si="8"/>
        <v>10</v>
      </c>
    </row>
    <row r="17" spans="4:63" x14ac:dyDescent="0.45">
      <c r="BB17" s="119">
        <f t="shared" si="8"/>
        <v>11</v>
      </c>
    </row>
    <row r="18" spans="4:63" x14ac:dyDescent="0.45">
      <c r="BB18" s="119">
        <f t="shared" si="8"/>
        <v>12</v>
      </c>
    </row>
    <row r="19" spans="4:63" x14ac:dyDescent="0.45">
      <c r="BB19" s="119">
        <f t="shared" si="8"/>
        <v>13</v>
      </c>
    </row>
    <row r="20" spans="4:63" x14ac:dyDescent="0.45">
      <c r="BB20" s="119">
        <f t="shared" si="8"/>
        <v>14</v>
      </c>
    </row>
    <row r="21" spans="4:63" x14ac:dyDescent="0.45">
      <c r="BB21" s="119">
        <f t="shared" si="8"/>
        <v>15</v>
      </c>
    </row>
    <row r="28" spans="4:63" x14ac:dyDescent="0.45">
      <c r="BD28" s="1" t="s">
        <v>244</v>
      </c>
      <c r="BK28" s="1" t="s">
        <v>248</v>
      </c>
    </row>
    <row r="29" spans="4:63" x14ac:dyDescent="0.45">
      <c r="D29" s="1" t="s">
        <v>239</v>
      </c>
      <c r="BB29" s="119">
        <v>1</v>
      </c>
    </row>
    <row r="30" spans="4:63" x14ac:dyDescent="0.45">
      <c r="D30" s="1" t="s">
        <v>147</v>
      </c>
      <c r="L30" s="4" t="str">
        <f>Model!L235</f>
        <v>%</v>
      </c>
      <c r="N30" s="45" t="str">
        <f>Model!N235</f>
        <v>-</v>
      </c>
      <c r="O30" s="45" t="str">
        <f>Model!O235</f>
        <v>-</v>
      </c>
      <c r="P30" s="45" t="str">
        <f>Model!P235</f>
        <v>-</v>
      </c>
      <c r="Q30" s="45" t="str">
        <f>Model!Q235</f>
        <v>-</v>
      </c>
      <c r="R30" s="45" t="str">
        <f>Model!R235</f>
        <v>-</v>
      </c>
      <c r="S30" s="45" t="str">
        <f>Model!S235</f>
        <v>-</v>
      </c>
      <c r="T30" s="45" t="str">
        <f>Model!T235</f>
        <v>-</v>
      </c>
      <c r="U30" s="45" t="str">
        <f>Model!U235</f>
        <v>-</v>
      </c>
      <c r="V30" s="45" t="str">
        <f>Model!V235</f>
        <v>-</v>
      </c>
      <c r="W30" s="45" t="str">
        <f>Model!W235</f>
        <v>-</v>
      </c>
      <c r="X30" s="45" t="str">
        <f>Model!X235</f>
        <v>-</v>
      </c>
      <c r="Y30" s="45" t="str">
        <f>Model!Y235</f>
        <v>-</v>
      </c>
      <c r="Z30" s="45" t="str">
        <f>Model!Z235</f>
        <v>-</v>
      </c>
      <c r="AA30" s="45" t="str">
        <f>Model!AA235</f>
        <v>-</v>
      </c>
      <c r="AB30" s="45" t="str">
        <f>Model!AB235</f>
        <v>-</v>
      </c>
      <c r="BB30" s="119">
        <f>BB29+1</f>
        <v>2</v>
      </c>
    </row>
    <row r="31" spans="4:63" x14ac:dyDescent="0.45">
      <c r="D31" s="1" t="s">
        <v>243</v>
      </c>
      <c r="L31" s="4" t="str">
        <f>Model!L258</f>
        <v>%</v>
      </c>
      <c r="N31" s="45" t="str">
        <f>Model!N258</f>
        <v>-</v>
      </c>
      <c r="O31" s="45" t="str">
        <f>Model!O258</f>
        <v>-</v>
      </c>
      <c r="P31" s="45" t="str">
        <f>Model!P258</f>
        <v>-</v>
      </c>
      <c r="Q31" s="45" t="str">
        <f>Model!Q258</f>
        <v>-</v>
      </c>
      <c r="R31" s="45" t="str">
        <f>Model!R258</f>
        <v>-</v>
      </c>
      <c r="S31" s="45" t="str">
        <f>Model!S258</f>
        <v>-</v>
      </c>
      <c r="T31" s="45" t="str">
        <f>Model!T258</f>
        <v>-</v>
      </c>
      <c r="U31" s="45" t="str">
        <f>Model!U258</f>
        <v>-</v>
      </c>
      <c r="V31" s="45" t="str">
        <f>Model!V258</f>
        <v>-</v>
      </c>
      <c r="W31" s="45" t="str">
        <f>Model!W258</f>
        <v>-</v>
      </c>
      <c r="X31" s="45" t="str">
        <f>Model!X258</f>
        <v>-</v>
      </c>
      <c r="Y31" s="45" t="str">
        <f>Model!Y258</f>
        <v>-</v>
      </c>
      <c r="Z31" s="45" t="str">
        <f>Model!Z258</f>
        <v>-</v>
      </c>
      <c r="AA31" s="45" t="str">
        <f>Model!AA258</f>
        <v>-</v>
      </c>
      <c r="AB31" s="45" t="str">
        <f>Model!AB258</f>
        <v>-</v>
      </c>
      <c r="BB31" s="119">
        <f t="shared" ref="BB31:BB43" si="9">BB30+1</f>
        <v>3</v>
      </c>
    </row>
    <row r="32" spans="4:63" x14ac:dyDescent="0.45">
      <c r="BB32" s="119">
        <f t="shared" si="9"/>
        <v>4</v>
      </c>
    </row>
    <row r="33" spans="4:54" x14ac:dyDescent="0.45">
      <c r="D33" s="1" t="s">
        <v>245</v>
      </c>
      <c r="L33" s="4" t="str">
        <f>Model!L259</f>
        <v>％</v>
      </c>
      <c r="N33" s="45" t="str">
        <f>Model!N259</f>
        <v>-</v>
      </c>
      <c r="O33" s="45" t="str">
        <f>Model!O259</f>
        <v>-</v>
      </c>
      <c r="P33" s="45" t="str">
        <f>Model!P259</f>
        <v>-</v>
      </c>
      <c r="Q33" s="45" t="str">
        <f>Model!Q259</f>
        <v>-</v>
      </c>
      <c r="R33" s="45" t="str">
        <f>Model!R259</f>
        <v>-</v>
      </c>
      <c r="S33" s="45" t="str">
        <f>Model!S259</f>
        <v>-</v>
      </c>
      <c r="T33" s="45" t="str">
        <f>Model!T259</f>
        <v>-</v>
      </c>
      <c r="U33" s="45" t="str">
        <f>Model!U259</f>
        <v>-</v>
      </c>
      <c r="V33" s="45" t="str">
        <f>Model!V259</f>
        <v>-</v>
      </c>
      <c r="W33" s="45" t="str">
        <f>Model!W259</f>
        <v>-</v>
      </c>
      <c r="X33" s="45" t="str">
        <f>Model!X259</f>
        <v>-</v>
      </c>
      <c r="Y33" s="45" t="str">
        <f>Model!Y259</f>
        <v>-</v>
      </c>
      <c r="Z33" s="45" t="str">
        <f>Model!Z259</f>
        <v>-</v>
      </c>
      <c r="AA33" s="45" t="str">
        <f>Model!AA259</f>
        <v>-</v>
      </c>
      <c r="AB33" s="45" t="str">
        <f>Model!AB259</f>
        <v>-</v>
      </c>
      <c r="BB33" s="119">
        <f t="shared" si="9"/>
        <v>5</v>
      </c>
    </row>
    <row r="34" spans="4:54" x14ac:dyDescent="0.45">
      <c r="D34" s="1" t="s">
        <v>246</v>
      </c>
      <c r="L34" s="4" t="str">
        <f>Model!L261</f>
        <v>%</v>
      </c>
      <c r="N34" s="45" t="str">
        <f>Model!N261</f>
        <v>-</v>
      </c>
      <c r="O34" s="45" t="str">
        <f>Model!O261</f>
        <v>-</v>
      </c>
      <c r="P34" s="45" t="str">
        <f>Model!P261</f>
        <v>-</v>
      </c>
      <c r="Q34" s="45" t="str">
        <f>Model!Q261</f>
        <v>-</v>
      </c>
      <c r="R34" s="45" t="str">
        <f>Model!R261</f>
        <v>-</v>
      </c>
      <c r="S34" s="45" t="str">
        <f>Model!S261</f>
        <v>-</v>
      </c>
      <c r="T34" s="45" t="str">
        <f>Model!T261</f>
        <v>-</v>
      </c>
      <c r="U34" s="45" t="str">
        <f>Model!U261</f>
        <v>-</v>
      </c>
      <c r="V34" s="45" t="str">
        <f>Model!V261</f>
        <v>-</v>
      </c>
      <c r="W34" s="45" t="str">
        <f>Model!W261</f>
        <v>-</v>
      </c>
      <c r="X34" s="45" t="str">
        <f>Model!X261</f>
        <v>-</v>
      </c>
      <c r="Y34" s="45" t="str">
        <f>Model!Y261</f>
        <v>-</v>
      </c>
      <c r="Z34" s="45" t="str">
        <f>Model!Z261</f>
        <v>-</v>
      </c>
      <c r="AA34" s="45" t="str">
        <f>Model!AA261</f>
        <v>-</v>
      </c>
      <c r="AB34" s="45" t="str">
        <f>Model!AB261</f>
        <v>-</v>
      </c>
      <c r="BB34" s="119">
        <f t="shared" si="9"/>
        <v>6</v>
      </c>
    </row>
    <row r="35" spans="4:54" x14ac:dyDescent="0.45">
      <c r="D35" s="1" t="s">
        <v>247</v>
      </c>
      <c r="L35" s="4" t="str">
        <f>Model!L266</f>
        <v>%</v>
      </c>
      <c r="N35" s="45" t="str">
        <f>Model!N266</f>
        <v>-</v>
      </c>
      <c r="O35" s="45" t="str">
        <f>Model!O266</f>
        <v>-</v>
      </c>
      <c r="P35" s="45" t="str">
        <f>Model!P266</f>
        <v>-</v>
      </c>
      <c r="Q35" s="45" t="str">
        <f>Model!Q266</f>
        <v>-</v>
      </c>
      <c r="R35" s="45" t="str">
        <f>Model!R266</f>
        <v>-</v>
      </c>
      <c r="S35" s="45" t="str">
        <f>Model!S266</f>
        <v>-</v>
      </c>
      <c r="T35" s="45" t="str">
        <f>Model!T266</f>
        <v>-</v>
      </c>
      <c r="U35" s="45" t="str">
        <f>Model!U266</f>
        <v>-</v>
      </c>
      <c r="V35" s="45" t="str">
        <f>Model!V266</f>
        <v>-</v>
      </c>
      <c r="W35" s="45" t="str">
        <f>Model!W266</f>
        <v>-</v>
      </c>
      <c r="X35" s="45" t="str">
        <f>Model!X266</f>
        <v>-</v>
      </c>
      <c r="Y35" s="45" t="str">
        <f>Model!Y266</f>
        <v>-</v>
      </c>
      <c r="Z35" s="45" t="str">
        <f>Model!Z266</f>
        <v>-</v>
      </c>
      <c r="AA35" s="45" t="str">
        <f>Model!AA266</f>
        <v>-</v>
      </c>
      <c r="AB35" s="45" t="str">
        <f>Model!AB266</f>
        <v>-</v>
      </c>
      <c r="BB35" s="119">
        <f t="shared" si="9"/>
        <v>7</v>
      </c>
    </row>
    <row r="36" spans="4:54" x14ac:dyDescent="0.45">
      <c r="BB36" s="119">
        <f t="shared" si="9"/>
        <v>8</v>
      </c>
    </row>
    <row r="37" spans="4:54" x14ac:dyDescent="0.45">
      <c r="BB37" s="119">
        <f t="shared" si="9"/>
        <v>9</v>
      </c>
    </row>
    <row r="38" spans="4:54" x14ac:dyDescent="0.45">
      <c r="BB38" s="119">
        <f t="shared" si="9"/>
        <v>10</v>
      </c>
    </row>
    <row r="39" spans="4:54" x14ac:dyDescent="0.45">
      <c r="BB39" s="119">
        <f t="shared" si="9"/>
        <v>11</v>
      </c>
    </row>
    <row r="40" spans="4:54" x14ac:dyDescent="0.45">
      <c r="BB40" s="119">
        <f t="shared" si="9"/>
        <v>12</v>
      </c>
    </row>
    <row r="41" spans="4:54" x14ac:dyDescent="0.45">
      <c r="BB41" s="119">
        <f t="shared" si="9"/>
        <v>13</v>
      </c>
    </row>
    <row r="42" spans="4:54" x14ac:dyDescent="0.45">
      <c r="BB42" s="119">
        <f t="shared" si="9"/>
        <v>14</v>
      </c>
    </row>
    <row r="43" spans="4:54" x14ac:dyDescent="0.45">
      <c r="BB43" s="119">
        <f t="shared" si="9"/>
        <v>15</v>
      </c>
    </row>
    <row r="50" spans="4:63" x14ac:dyDescent="0.45">
      <c r="BD50" s="1" t="s">
        <v>237</v>
      </c>
      <c r="BK50" s="1" t="s">
        <v>238</v>
      </c>
    </row>
    <row r="51" spans="4:63" x14ac:dyDescent="0.45">
      <c r="D51" s="1" t="s">
        <v>231</v>
      </c>
      <c r="BB51" s="119">
        <v>1</v>
      </c>
    </row>
    <row r="52" spans="4:63" x14ac:dyDescent="0.45">
      <c r="D52" s="1" t="s">
        <v>50</v>
      </c>
      <c r="L52" s="4" t="str">
        <f>Format!$E$10</f>
        <v>百万円</v>
      </c>
      <c r="N52" s="24">
        <f>Model!N302</f>
        <v>0</v>
      </c>
      <c r="O52" s="24">
        <f>Model!O302</f>
        <v>0</v>
      </c>
      <c r="P52" s="24">
        <f>Model!P302</f>
        <v>0</v>
      </c>
      <c r="Q52" s="24">
        <f>Model!Q302</f>
        <v>0</v>
      </c>
      <c r="R52" s="24">
        <f>Model!R302</f>
        <v>0</v>
      </c>
      <c r="S52" s="24">
        <f>Model!S302</f>
        <v>0</v>
      </c>
      <c r="T52" s="24">
        <f>Model!T302</f>
        <v>0</v>
      </c>
      <c r="U52" s="24">
        <f>Model!U302</f>
        <v>0</v>
      </c>
      <c r="V52" s="24">
        <f>Model!V302</f>
        <v>0</v>
      </c>
      <c r="W52" s="24">
        <f>Model!W302</f>
        <v>0</v>
      </c>
      <c r="X52" s="24">
        <f>Model!X302</f>
        <v>0</v>
      </c>
      <c r="Y52" s="24">
        <f>Model!Y302</f>
        <v>0</v>
      </c>
      <c r="Z52" s="24">
        <f>Model!Z302</f>
        <v>0</v>
      </c>
      <c r="AA52" s="24">
        <f>Model!AA302</f>
        <v>0</v>
      </c>
      <c r="AB52" s="24">
        <f>Model!AB302</f>
        <v>0</v>
      </c>
      <c r="BB52" s="119">
        <f>BB51+1</f>
        <v>2</v>
      </c>
    </row>
    <row r="53" spans="4:63" x14ac:dyDescent="0.45">
      <c r="E53" s="1" t="s">
        <v>52</v>
      </c>
      <c r="L53" s="4" t="str">
        <f>Format!$E$10</f>
        <v>百万円</v>
      </c>
      <c r="N53" s="24" t="str">
        <f>Model!N304</f>
        <v>-</v>
      </c>
      <c r="O53" s="24" t="str">
        <f>Model!O304</f>
        <v>-</v>
      </c>
      <c r="P53" s="24" t="str">
        <f>Model!P304</f>
        <v>-</v>
      </c>
      <c r="Q53" s="24" t="str">
        <f>Model!Q304</f>
        <v>-</v>
      </c>
      <c r="R53" s="24" t="str">
        <f>Model!R304</f>
        <v>-</v>
      </c>
      <c r="S53" s="24" t="str">
        <f>Model!S304</f>
        <v>-</v>
      </c>
      <c r="T53" s="24" t="str">
        <f>Model!T304</f>
        <v>-</v>
      </c>
      <c r="U53" s="24" t="str">
        <f>Model!U304</f>
        <v>-</v>
      </c>
      <c r="V53" s="24" t="str">
        <f>Model!V304</f>
        <v>-</v>
      </c>
      <c r="W53" s="24" t="str">
        <f>Model!W304</f>
        <v>-</v>
      </c>
      <c r="X53" s="24">
        <f>Model!X304</f>
        <v>0</v>
      </c>
      <c r="Y53" s="24">
        <f>Model!Y304</f>
        <v>0</v>
      </c>
      <c r="Z53" s="24">
        <f>Model!Z304</f>
        <v>0</v>
      </c>
      <c r="AA53" s="24">
        <f>Model!AA304</f>
        <v>0</v>
      </c>
      <c r="AB53" s="24">
        <f>Model!AB304</f>
        <v>0</v>
      </c>
      <c r="BB53" s="119">
        <f t="shared" ref="BB53:BB65" si="10">BB52+1</f>
        <v>3</v>
      </c>
    </row>
    <row r="54" spans="4:63" x14ac:dyDescent="0.45">
      <c r="E54" s="1" t="s">
        <v>54</v>
      </c>
      <c r="L54" s="4" t="str">
        <f>Format!$E$10</f>
        <v>百万円</v>
      </c>
      <c r="N54" s="24" t="str">
        <f>Model!N313</f>
        <v>-</v>
      </c>
      <c r="O54" s="24" t="str">
        <f>Model!O313</f>
        <v>-</v>
      </c>
      <c r="P54" s="24" t="str">
        <f>Model!P313</f>
        <v>-</v>
      </c>
      <c r="Q54" s="24" t="str">
        <f>Model!Q313</f>
        <v>-</v>
      </c>
      <c r="R54" s="24" t="str">
        <f>Model!R313</f>
        <v>-</v>
      </c>
      <c r="S54" s="24" t="str">
        <f>Model!S313</f>
        <v>-</v>
      </c>
      <c r="T54" s="24" t="str">
        <f>Model!T313</f>
        <v>-</v>
      </c>
      <c r="U54" s="24" t="str">
        <f>Model!U313</f>
        <v>-</v>
      </c>
      <c r="V54" s="24" t="str">
        <f>Model!V313</f>
        <v>-</v>
      </c>
      <c r="W54" s="24" t="str">
        <f>Model!W313</f>
        <v>-</v>
      </c>
      <c r="X54" s="24">
        <f>Model!X313</f>
        <v>0</v>
      </c>
      <c r="Y54" s="24">
        <f>Model!Y313</f>
        <v>0</v>
      </c>
      <c r="Z54" s="24">
        <f>Model!Z313</f>
        <v>0</v>
      </c>
      <c r="AA54" s="24">
        <f>Model!AA313</f>
        <v>0</v>
      </c>
      <c r="AB54" s="24">
        <f>Model!AB313</f>
        <v>0</v>
      </c>
      <c r="BB54" s="119">
        <f t="shared" si="10"/>
        <v>4</v>
      </c>
    </row>
    <row r="55" spans="4:63" x14ac:dyDescent="0.45">
      <c r="E55" s="1" t="s">
        <v>56</v>
      </c>
      <c r="L55" s="4" t="str">
        <f>Format!$E$10</f>
        <v>百万円</v>
      </c>
      <c r="N55" s="24">
        <f>Model!N324</f>
        <v>0</v>
      </c>
      <c r="O55" s="24">
        <f>Model!O324</f>
        <v>0</v>
      </c>
      <c r="P55" s="24">
        <f>Model!P324</f>
        <v>0</v>
      </c>
      <c r="Q55" s="24">
        <f>Model!Q324</f>
        <v>0</v>
      </c>
      <c r="R55" s="24">
        <f>Model!R324</f>
        <v>0</v>
      </c>
      <c r="S55" s="24">
        <f>Model!S324</f>
        <v>0</v>
      </c>
      <c r="T55" s="24">
        <f>Model!T324</f>
        <v>0</v>
      </c>
      <c r="U55" s="24">
        <f>Model!U324</f>
        <v>0</v>
      </c>
      <c r="V55" s="24">
        <f>Model!V324</f>
        <v>0</v>
      </c>
      <c r="W55" s="24">
        <f>Model!W324</f>
        <v>0</v>
      </c>
      <c r="X55" s="24">
        <f>Model!X324</f>
        <v>0</v>
      </c>
      <c r="Y55" s="24">
        <f>Model!Y324</f>
        <v>0</v>
      </c>
      <c r="Z55" s="24">
        <f>Model!Z324</f>
        <v>0</v>
      </c>
      <c r="AA55" s="24">
        <f>Model!AA324</f>
        <v>0</v>
      </c>
      <c r="AB55" s="24">
        <f>Model!AB324</f>
        <v>0</v>
      </c>
      <c r="BB55" s="119">
        <f t="shared" si="10"/>
        <v>5</v>
      </c>
    </row>
    <row r="56" spans="4:63" x14ac:dyDescent="0.45">
      <c r="E56" s="1" t="s">
        <v>232</v>
      </c>
      <c r="L56" s="4" t="str">
        <f>Format!$E$10</f>
        <v>百万円</v>
      </c>
      <c r="N56" s="24">
        <f>Model!N337</f>
        <v>0</v>
      </c>
      <c r="O56" s="24">
        <f>Model!O337</f>
        <v>0</v>
      </c>
      <c r="P56" s="24">
        <f>Model!P337</f>
        <v>0</v>
      </c>
      <c r="Q56" s="24">
        <f>Model!Q337</f>
        <v>0</v>
      </c>
      <c r="R56" s="24">
        <f>Model!R337</f>
        <v>0</v>
      </c>
      <c r="S56" s="24">
        <f>Model!S337</f>
        <v>0</v>
      </c>
      <c r="T56" s="24">
        <f>Model!T337</f>
        <v>0</v>
      </c>
      <c r="U56" s="24">
        <f>Model!U337</f>
        <v>0</v>
      </c>
      <c r="V56" s="24">
        <f>Model!V337</f>
        <v>0</v>
      </c>
      <c r="W56" s="24">
        <f>Model!W337</f>
        <v>0</v>
      </c>
      <c r="X56" s="24">
        <f>Model!X337</f>
        <v>0</v>
      </c>
      <c r="Y56" s="24">
        <f>Model!Y337</f>
        <v>0</v>
      </c>
      <c r="Z56" s="24">
        <f>Model!Z337</f>
        <v>0</v>
      </c>
      <c r="AA56" s="24">
        <f>Model!AA337</f>
        <v>0</v>
      </c>
      <c r="AB56" s="24">
        <f>Model!AB337</f>
        <v>0</v>
      </c>
      <c r="BB56" s="119">
        <f t="shared" si="10"/>
        <v>6</v>
      </c>
    </row>
    <row r="57" spans="4:63" x14ac:dyDescent="0.45">
      <c r="E57" s="1" t="s">
        <v>233</v>
      </c>
      <c r="L57" s="4" t="str">
        <f>Format!$E$10</f>
        <v>百万円</v>
      </c>
      <c r="N57" s="24">
        <f>N52-SUM(N53:N56)</f>
        <v>0</v>
      </c>
      <c r="O57" s="24">
        <f t="shared" ref="O57:AB57" si="11">O52-SUM(O53:O56)</f>
        <v>0</v>
      </c>
      <c r="P57" s="24">
        <f t="shared" si="11"/>
        <v>0</v>
      </c>
      <c r="Q57" s="24">
        <f t="shared" si="11"/>
        <v>0</v>
      </c>
      <c r="R57" s="24">
        <f t="shared" si="11"/>
        <v>0</v>
      </c>
      <c r="S57" s="24">
        <f t="shared" si="11"/>
        <v>0</v>
      </c>
      <c r="T57" s="24">
        <f t="shared" si="11"/>
        <v>0</v>
      </c>
      <c r="U57" s="24">
        <f t="shared" si="11"/>
        <v>0</v>
      </c>
      <c r="V57" s="24">
        <f t="shared" si="11"/>
        <v>0</v>
      </c>
      <c r="W57" s="24">
        <f t="shared" si="11"/>
        <v>0</v>
      </c>
      <c r="X57" s="24">
        <f t="shared" si="11"/>
        <v>0</v>
      </c>
      <c r="Y57" s="24">
        <f t="shared" si="11"/>
        <v>0</v>
      </c>
      <c r="Z57" s="24">
        <f t="shared" si="11"/>
        <v>0</v>
      </c>
      <c r="AA57" s="24">
        <f t="shared" si="11"/>
        <v>0</v>
      </c>
      <c r="AB57" s="24">
        <f t="shared" si="11"/>
        <v>0</v>
      </c>
      <c r="BB57" s="119">
        <f t="shared" si="10"/>
        <v>7</v>
      </c>
    </row>
    <row r="58" spans="4:63" x14ac:dyDescent="0.45">
      <c r="BB58" s="119">
        <f t="shared" si="10"/>
        <v>8</v>
      </c>
    </row>
    <row r="59" spans="4:63" x14ac:dyDescent="0.45">
      <c r="D59" s="1" t="s">
        <v>50</v>
      </c>
      <c r="L59" s="4" t="str">
        <f>Format!$E$10</f>
        <v>百万円</v>
      </c>
      <c r="N59" s="24">
        <f>Model!N302</f>
        <v>0</v>
      </c>
      <c r="O59" s="24">
        <f>Model!O302</f>
        <v>0</v>
      </c>
      <c r="P59" s="24">
        <f>Model!P302</f>
        <v>0</v>
      </c>
      <c r="Q59" s="24">
        <f>Model!Q302</f>
        <v>0</v>
      </c>
      <c r="R59" s="24">
        <f>Model!R302</f>
        <v>0</v>
      </c>
      <c r="S59" s="24">
        <f>Model!S302</f>
        <v>0</v>
      </c>
      <c r="T59" s="24">
        <f>Model!T302</f>
        <v>0</v>
      </c>
      <c r="U59" s="24">
        <f>Model!U302</f>
        <v>0</v>
      </c>
      <c r="V59" s="24">
        <f>Model!V302</f>
        <v>0</v>
      </c>
      <c r="W59" s="24">
        <f>Model!W302</f>
        <v>0</v>
      </c>
      <c r="X59" s="24">
        <f>Model!X302</f>
        <v>0</v>
      </c>
      <c r="Y59" s="24">
        <f>Model!Y302</f>
        <v>0</v>
      </c>
      <c r="Z59" s="24">
        <f>Model!Z302</f>
        <v>0</v>
      </c>
      <c r="AA59" s="24">
        <f>Model!AA302</f>
        <v>0</v>
      </c>
      <c r="AB59" s="24">
        <f>Model!AB302</f>
        <v>0</v>
      </c>
      <c r="BB59" s="119">
        <f t="shared" si="10"/>
        <v>9</v>
      </c>
    </row>
    <row r="60" spans="4:63" x14ac:dyDescent="0.45">
      <c r="E60" s="1" t="s">
        <v>65</v>
      </c>
      <c r="L60" s="4" t="str">
        <f>Format!$E$10</f>
        <v>百万円</v>
      </c>
      <c r="N60" s="24">
        <f>Model!N363</f>
        <v>0</v>
      </c>
      <c r="O60" s="24">
        <f>Model!O363</f>
        <v>0</v>
      </c>
      <c r="P60" s="24">
        <f>Model!P363</f>
        <v>0</v>
      </c>
      <c r="Q60" s="24">
        <f>Model!Q363</f>
        <v>0</v>
      </c>
      <c r="R60" s="24">
        <f>Model!R363</f>
        <v>0</v>
      </c>
      <c r="S60" s="24">
        <f>Model!S363</f>
        <v>0</v>
      </c>
      <c r="T60" s="24">
        <f>Model!T363</f>
        <v>0</v>
      </c>
      <c r="U60" s="24">
        <f>Model!U363</f>
        <v>0</v>
      </c>
      <c r="V60" s="24">
        <f>Model!V363</f>
        <v>0</v>
      </c>
      <c r="W60" s="24">
        <f>Model!W363</f>
        <v>0</v>
      </c>
      <c r="X60" s="24">
        <f>Model!X363</f>
        <v>0</v>
      </c>
      <c r="Y60" s="24">
        <f>Model!Y363</f>
        <v>0</v>
      </c>
      <c r="Z60" s="24">
        <f>Model!Z363</f>
        <v>0</v>
      </c>
      <c r="AA60" s="24">
        <f>Model!AA363</f>
        <v>0</v>
      </c>
      <c r="AB60" s="24">
        <f>Model!AB363</f>
        <v>0</v>
      </c>
      <c r="BB60" s="119">
        <f t="shared" si="10"/>
        <v>10</v>
      </c>
    </row>
    <row r="61" spans="4:63" x14ac:dyDescent="0.45">
      <c r="E61" s="1" t="s">
        <v>67</v>
      </c>
      <c r="L61" s="4" t="str">
        <f>Format!$E$10</f>
        <v>百万円</v>
      </c>
      <c r="N61" s="24">
        <f>Model!N376</f>
        <v>0</v>
      </c>
      <c r="O61" s="24">
        <f>Model!O376</f>
        <v>0</v>
      </c>
      <c r="P61" s="24">
        <f>Model!P376</f>
        <v>0</v>
      </c>
      <c r="Q61" s="24">
        <f>Model!Q376</f>
        <v>0</v>
      </c>
      <c r="R61" s="24">
        <f>Model!R376</f>
        <v>0</v>
      </c>
      <c r="S61" s="24">
        <f>Model!S376</f>
        <v>0</v>
      </c>
      <c r="T61" s="24">
        <f>Model!T376</f>
        <v>0</v>
      </c>
      <c r="U61" s="24">
        <f>Model!U376</f>
        <v>0</v>
      </c>
      <c r="V61" s="24">
        <f>Model!V376</f>
        <v>0</v>
      </c>
      <c r="W61" s="24">
        <f>Model!W376</f>
        <v>0</v>
      </c>
      <c r="X61" s="24">
        <f>Model!X376</f>
        <v>0</v>
      </c>
      <c r="Y61" s="24">
        <f>Model!Y376</f>
        <v>0</v>
      </c>
      <c r="Z61" s="24">
        <f>Model!Z376</f>
        <v>0</v>
      </c>
      <c r="AA61" s="24">
        <f>Model!AA376</f>
        <v>0</v>
      </c>
      <c r="AB61" s="24">
        <f>Model!AB376</f>
        <v>0</v>
      </c>
      <c r="BB61" s="119">
        <f t="shared" si="10"/>
        <v>11</v>
      </c>
    </row>
    <row r="62" spans="4:63" x14ac:dyDescent="0.45">
      <c r="E62" s="1" t="s">
        <v>235</v>
      </c>
      <c r="L62" s="4" t="str">
        <f>Format!$E$10</f>
        <v>百万円</v>
      </c>
      <c r="N62" s="24">
        <f>N59-SUM(N60:N61,N63)</f>
        <v>0</v>
      </c>
      <c r="O62" s="24">
        <f t="shared" ref="O62:AB62" si="12">O59-SUM(O60:O61,O63)</f>
        <v>0</v>
      </c>
      <c r="P62" s="24">
        <f t="shared" si="12"/>
        <v>0</v>
      </c>
      <c r="Q62" s="24">
        <f t="shared" si="12"/>
        <v>0</v>
      </c>
      <c r="R62" s="24">
        <f t="shared" si="12"/>
        <v>0</v>
      </c>
      <c r="S62" s="24">
        <f t="shared" si="12"/>
        <v>0</v>
      </c>
      <c r="T62" s="24">
        <f t="shared" si="12"/>
        <v>0</v>
      </c>
      <c r="U62" s="24">
        <f t="shared" si="12"/>
        <v>0</v>
      </c>
      <c r="V62" s="24">
        <f t="shared" si="12"/>
        <v>0</v>
      </c>
      <c r="W62" s="24">
        <f t="shared" si="12"/>
        <v>0</v>
      </c>
      <c r="X62" s="24">
        <f t="shared" si="12"/>
        <v>0</v>
      </c>
      <c r="Y62" s="24">
        <f t="shared" si="12"/>
        <v>0</v>
      </c>
      <c r="Z62" s="24">
        <f t="shared" si="12"/>
        <v>0</v>
      </c>
      <c r="AA62" s="24">
        <f t="shared" si="12"/>
        <v>0</v>
      </c>
      <c r="AB62" s="24">
        <f t="shared" si="12"/>
        <v>0</v>
      </c>
      <c r="BB62" s="119">
        <f t="shared" si="10"/>
        <v>12</v>
      </c>
    </row>
    <row r="63" spans="4:63" x14ac:dyDescent="0.45">
      <c r="E63" s="1" t="s">
        <v>236</v>
      </c>
      <c r="L63" s="4" t="str">
        <f>Format!$E$10</f>
        <v>百万円</v>
      </c>
      <c r="N63" s="24">
        <f>Model!N387</f>
        <v>0</v>
      </c>
      <c r="O63" s="24">
        <f>Model!O387</f>
        <v>0</v>
      </c>
      <c r="P63" s="24">
        <f>Model!P387</f>
        <v>0</v>
      </c>
      <c r="Q63" s="24">
        <f>Model!Q387</f>
        <v>0</v>
      </c>
      <c r="R63" s="24">
        <f>Model!R387</f>
        <v>0</v>
      </c>
      <c r="S63" s="24">
        <f>Model!S387</f>
        <v>0</v>
      </c>
      <c r="T63" s="24">
        <f>Model!T387</f>
        <v>0</v>
      </c>
      <c r="U63" s="24">
        <f>Model!U387</f>
        <v>0</v>
      </c>
      <c r="V63" s="24">
        <f>Model!V387</f>
        <v>0</v>
      </c>
      <c r="W63" s="24">
        <f>Model!W387</f>
        <v>0</v>
      </c>
      <c r="X63" s="24">
        <f>Model!X387</f>
        <v>0</v>
      </c>
      <c r="Y63" s="24">
        <f>Model!Y387</f>
        <v>0</v>
      </c>
      <c r="Z63" s="24">
        <f>Model!Z387</f>
        <v>0</v>
      </c>
      <c r="AA63" s="24">
        <f>Model!AA387</f>
        <v>0</v>
      </c>
      <c r="AB63" s="24">
        <f>Model!AB387</f>
        <v>0</v>
      </c>
      <c r="BB63" s="119">
        <f t="shared" si="10"/>
        <v>13</v>
      </c>
    </row>
    <row r="64" spans="4:63" x14ac:dyDescent="0.45">
      <c r="BB64" s="119">
        <f t="shared" si="10"/>
        <v>14</v>
      </c>
    </row>
    <row r="65" spans="4:54" x14ac:dyDescent="0.45">
      <c r="BB65" s="119">
        <f t="shared" si="10"/>
        <v>15</v>
      </c>
    </row>
    <row r="73" spans="4:54" x14ac:dyDescent="0.45">
      <c r="D73" s="1" t="s">
        <v>249</v>
      </c>
      <c r="BB73" s="119">
        <v>1</v>
      </c>
    </row>
    <row r="74" spans="4:54" x14ac:dyDescent="0.45">
      <c r="BB74" s="119">
        <f>BB73+1</f>
        <v>2</v>
      </c>
    </row>
    <row r="75" spans="4:54" x14ac:dyDescent="0.45">
      <c r="BB75" s="119">
        <f t="shared" ref="BB75:BB87" si="13">BB74+1</f>
        <v>3</v>
      </c>
    </row>
    <row r="76" spans="4:54" x14ac:dyDescent="0.45">
      <c r="BB76" s="119">
        <f t="shared" si="13"/>
        <v>4</v>
      </c>
    </row>
    <row r="77" spans="4:54" x14ac:dyDescent="0.45">
      <c r="BB77" s="119">
        <f t="shared" si="13"/>
        <v>5</v>
      </c>
    </row>
    <row r="78" spans="4:54" x14ac:dyDescent="0.45">
      <c r="BB78" s="119">
        <f t="shared" si="13"/>
        <v>6</v>
      </c>
    </row>
    <row r="79" spans="4:54" x14ac:dyDescent="0.45">
      <c r="BB79" s="119">
        <f t="shared" si="13"/>
        <v>7</v>
      </c>
    </row>
    <row r="80" spans="4:54" x14ac:dyDescent="0.45">
      <c r="BB80" s="119">
        <f t="shared" si="13"/>
        <v>8</v>
      </c>
    </row>
    <row r="81" spans="4:54" x14ac:dyDescent="0.45">
      <c r="BB81" s="119">
        <f t="shared" si="13"/>
        <v>9</v>
      </c>
    </row>
    <row r="82" spans="4:54" x14ac:dyDescent="0.45">
      <c r="BB82" s="119">
        <f t="shared" si="13"/>
        <v>10</v>
      </c>
    </row>
    <row r="83" spans="4:54" x14ac:dyDescent="0.45">
      <c r="BB83" s="119">
        <f t="shared" si="13"/>
        <v>11</v>
      </c>
    </row>
    <row r="84" spans="4:54" x14ac:dyDescent="0.45">
      <c r="BB84" s="119">
        <f t="shared" si="13"/>
        <v>12</v>
      </c>
    </row>
    <row r="85" spans="4:54" x14ac:dyDescent="0.45">
      <c r="BB85" s="119">
        <f t="shared" si="13"/>
        <v>13</v>
      </c>
    </row>
    <row r="86" spans="4:54" x14ac:dyDescent="0.45">
      <c r="BB86" s="119">
        <f t="shared" si="13"/>
        <v>14</v>
      </c>
    </row>
    <row r="87" spans="4:54" x14ac:dyDescent="0.45">
      <c r="BB87" s="119">
        <f t="shared" si="13"/>
        <v>15</v>
      </c>
    </row>
    <row r="95" spans="4:54" x14ac:dyDescent="0.45">
      <c r="D95" s="1" t="s">
        <v>249</v>
      </c>
      <c r="BB95" s="119">
        <v>1</v>
      </c>
    </row>
    <row r="96" spans="4:54" x14ac:dyDescent="0.45">
      <c r="BB96" s="119">
        <f>BB95+1</f>
        <v>2</v>
      </c>
    </row>
    <row r="97" spans="54:54" x14ac:dyDescent="0.45">
      <c r="BB97" s="119">
        <f t="shared" ref="BB97:BB109" si="14">BB96+1</f>
        <v>3</v>
      </c>
    </row>
    <row r="98" spans="54:54" x14ac:dyDescent="0.45">
      <c r="BB98" s="119">
        <f t="shared" si="14"/>
        <v>4</v>
      </c>
    </row>
    <row r="99" spans="54:54" x14ac:dyDescent="0.45">
      <c r="BB99" s="119">
        <f t="shared" si="14"/>
        <v>5</v>
      </c>
    </row>
    <row r="100" spans="54:54" x14ac:dyDescent="0.45">
      <c r="BB100" s="119">
        <f t="shared" si="14"/>
        <v>6</v>
      </c>
    </row>
    <row r="101" spans="54:54" x14ac:dyDescent="0.45">
      <c r="BB101" s="119">
        <f t="shared" si="14"/>
        <v>7</v>
      </c>
    </row>
    <row r="102" spans="54:54" x14ac:dyDescent="0.45">
      <c r="BB102" s="119">
        <f t="shared" si="14"/>
        <v>8</v>
      </c>
    </row>
    <row r="103" spans="54:54" x14ac:dyDescent="0.45">
      <c r="BB103" s="119">
        <f t="shared" si="14"/>
        <v>9</v>
      </c>
    </row>
    <row r="104" spans="54:54" x14ac:dyDescent="0.45">
      <c r="BB104" s="119">
        <f t="shared" si="14"/>
        <v>10</v>
      </c>
    </row>
    <row r="105" spans="54:54" x14ac:dyDescent="0.45">
      <c r="BB105" s="119">
        <f t="shared" si="14"/>
        <v>11</v>
      </c>
    </row>
    <row r="106" spans="54:54" x14ac:dyDescent="0.45">
      <c r="BB106" s="119">
        <f t="shared" si="14"/>
        <v>12</v>
      </c>
    </row>
    <row r="107" spans="54:54" x14ac:dyDescent="0.45">
      <c r="BB107" s="119">
        <f t="shared" si="14"/>
        <v>13</v>
      </c>
    </row>
    <row r="108" spans="54:54" x14ac:dyDescent="0.45">
      <c r="BB108" s="119">
        <f t="shared" si="14"/>
        <v>14</v>
      </c>
    </row>
    <row r="109" spans="54:54" x14ac:dyDescent="0.45">
      <c r="BB109" s="119">
        <f t="shared" si="14"/>
        <v>15</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42DA4-DF2F-40D1-9324-523A416C9F08}">
  <sheetPr>
    <tabColor rgb="FF2D615F"/>
  </sheetPr>
  <dimension ref="A1:AE73"/>
  <sheetViews>
    <sheetView showGridLines="0" zoomScale="60" zoomScaleNormal="60" workbookViewId="0">
      <pane xSplit="12" ySplit="4" topLeftCell="W5" activePane="bottomRight" state="frozen"/>
      <selection pane="topRight"/>
      <selection pane="bottomLeft"/>
      <selection pane="bottomRight"/>
    </sheetView>
  </sheetViews>
  <sheetFormatPr defaultColWidth="8.69921875" defaultRowHeight="14.4" outlineLevelCol="1" x14ac:dyDescent="0.45"/>
  <cols>
    <col min="1" max="1" width="2.19921875" style="1" customWidth="1"/>
    <col min="2" max="3" width="2.19921875" style="1" hidden="1" customWidth="1" outlineLevel="1"/>
    <col min="4" max="4" width="2.19921875" style="1" customWidth="1" collapsed="1"/>
    <col min="5" max="10" width="2.19921875" style="1" customWidth="1"/>
    <col min="11" max="11" width="8.69921875" style="1"/>
    <col min="12" max="12" width="8.69921875" style="4"/>
    <col min="13" max="22" width="8.69921875" style="1" hidden="1" customWidth="1" outlineLevel="1"/>
    <col min="23" max="23" width="8.69921875" style="1" customWidth="1" collapsed="1"/>
    <col min="24" max="28" width="8.69921875" style="1"/>
    <col min="29" max="29" width="2.19921875" style="1" customWidth="1"/>
    <col min="30" max="30" width="14.09765625" style="1" bestFit="1" customWidth="1"/>
    <col min="31" max="31" width="2.19921875" style="1" customWidth="1"/>
    <col min="32" max="16384" width="8.69921875" style="1"/>
  </cols>
  <sheetData>
    <row r="1" spans="4:31" x14ac:dyDescent="0.45">
      <c r="AE1" s="66" t="s">
        <v>112</v>
      </c>
    </row>
    <row r="2" spans="4:31" x14ac:dyDescent="0.45">
      <c r="D2" s="217" t="s">
        <v>552</v>
      </c>
      <c r="K2" s="136">
        <v>1</v>
      </c>
      <c r="AE2" s="66" t="s">
        <v>112</v>
      </c>
    </row>
    <row r="3" spans="4:31" x14ac:dyDescent="0.45">
      <c r="K3" s="137" t="s">
        <v>402</v>
      </c>
      <c r="W3" s="28" t="str">
        <f>Format!$E$12</f>
        <v>Act</v>
      </c>
      <c r="X3" s="111" t="str">
        <f>Format!$E$13</f>
        <v>Est</v>
      </c>
      <c r="Y3" s="111"/>
      <c r="Z3" s="111"/>
      <c r="AA3" s="111"/>
      <c r="AB3" s="111"/>
      <c r="AE3" s="66" t="s">
        <v>112</v>
      </c>
    </row>
    <row r="4" spans="4:31" x14ac:dyDescent="0.45">
      <c r="K4" s="137" t="s">
        <v>403</v>
      </c>
      <c r="W4" s="111" t="str">
        <f>Model!W6</f>
        <v>25/3</v>
      </c>
      <c r="X4" s="111" t="str">
        <f>Model!X6</f>
        <v>26/3E</v>
      </c>
      <c r="Y4" s="111" t="str">
        <f>Model!Y6</f>
        <v>27/3E</v>
      </c>
      <c r="Z4" s="111" t="str">
        <f>Model!Z6</f>
        <v>28/3E</v>
      </c>
      <c r="AA4" s="111" t="str">
        <f>Model!AA6</f>
        <v>29/3E</v>
      </c>
      <c r="AB4" s="111" t="str">
        <f>Model!AB6</f>
        <v>30/3E</v>
      </c>
      <c r="AE4" s="66" t="s">
        <v>112</v>
      </c>
    </row>
    <row r="5" spans="4:31" x14ac:dyDescent="0.45">
      <c r="AE5" s="66" t="s">
        <v>112</v>
      </c>
    </row>
    <row r="6" spans="4:31" s="5" customFormat="1" x14ac:dyDescent="0.45">
      <c r="D6" s="5" t="s">
        <v>375</v>
      </c>
      <c r="L6" s="6" t="s">
        <v>468</v>
      </c>
      <c r="X6" s="5">
        <f>X7+X8</f>
        <v>0</v>
      </c>
      <c r="Y6" s="5">
        <f t="shared" ref="Y6:AB6" si="0">Y7+Y8</f>
        <v>0</v>
      </c>
      <c r="Z6" s="5">
        <f t="shared" si="0"/>
        <v>0</v>
      </c>
      <c r="AA6" s="5">
        <f t="shared" si="0"/>
        <v>0</v>
      </c>
      <c r="AB6" s="5">
        <f t="shared" si="0"/>
        <v>0</v>
      </c>
      <c r="AD6" s="139" t="s">
        <v>405</v>
      </c>
      <c r="AE6" s="140" t="s">
        <v>112</v>
      </c>
    </row>
    <row r="7" spans="4:31" x14ac:dyDescent="0.45">
      <c r="E7" s="1" t="s">
        <v>376</v>
      </c>
      <c r="L7" s="4" t="s">
        <v>468</v>
      </c>
      <c r="AE7" s="66" t="s">
        <v>112</v>
      </c>
    </row>
    <row r="8" spans="4:31" x14ac:dyDescent="0.45">
      <c r="E8" s="1" t="s">
        <v>377</v>
      </c>
      <c r="L8" s="4" t="s">
        <v>468</v>
      </c>
      <c r="X8" s="1">
        <f>X26</f>
        <v>0</v>
      </c>
      <c r="Y8" s="1">
        <f t="shared" ref="Y8:AB8" si="1">Y26</f>
        <v>0</v>
      </c>
      <c r="Z8" s="1">
        <f t="shared" si="1"/>
        <v>0</v>
      </c>
      <c r="AA8" s="1">
        <f t="shared" si="1"/>
        <v>0</v>
      </c>
      <c r="AB8" s="1">
        <f t="shared" si="1"/>
        <v>0</v>
      </c>
      <c r="AE8" s="66" t="s">
        <v>112</v>
      </c>
    </row>
    <row r="9" spans="4:31" x14ac:dyDescent="0.45">
      <c r="D9" s="1" t="s">
        <v>378</v>
      </c>
      <c r="L9" s="4" t="s">
        <v>468</v>
      </c>
      <c r="AE9" s="66" t="s">
        <v>112</v>
      </c>
    </row>
    <row r="10" spans="4:31" s="21" customFormat="1" ht="4.95" customHeight="1" thickBot="1" x14ac:dyDescent="0.5">
      <c r="L10" s="22"/>
      <c r="AE10" s="141" t="s">
        <v>112</v>
      </c>
    </row>
    <row r="11" spans="4:31" ht="4.95" customHeight="1" thickTop="1" x14ac:dyDescent="0.45">
      <c r="AE11" s="66" t="s">
        <v>112</v>
      </c>
    </row>
    <row r="12" spans="4:31" s="5" customFormat="1" x14ac:dyDescent="0.45">
      <c r="D12" s="5" t="s">
        <v>379</v>
      </c>
      <c r="L12" s="6" t="s">
        <v>468</v>
      </c>
      <c r="X12" s="5">
        <f>Model!X159</f>
        <v>0</v>
      </c>
      <c r="Y12" s="5">
        <f>Model!Y159</f>
        <v>0</v>
      </c>
      <c r="Z12" s="5">
        <f>Model!Z159</f>
        <v>0</v>
      </c>
      <c r="AA12" s="5">
        <f>Model!AA159</f>
        <v>0</v>
      </c>
      <c r="AB12" s="5">
        <f>Model!AB159</f>
        <v>0</v>
      </c>
      <c r="AD12" s="139" t="s">
        <v>404</v>
      </c>
      <c r="AE12" s="140" t="s">
        <v>112</v>
      </c>
    </row>
    <row r="13" spans="4:31" x14ac:dyDescent="0.45">
      <c r="D13" s="1" t="s">
        <v>380</v>
      </c>
      <c r="L13" s="4" t="s">
        <v>468</v>
      </c>
      <c r="X13" s="1">
        <f>X14+X17</f>
        <v>0</v>
      </c>
      <c r="Y13" s="1">
        <f t="shared" ref="Y13:AB13" si="2">Y14+Y17</f>
        <v>0</v>
      </c>
      <c r="Z13" s="1">
        <f t="shared" si="2"/>
        <v>0</v>
      </c>
      <c r="AA13" s="1">
        <f t="shared" si="2"/>
        <v>0</v>
      </c>
      <c r="AB13" s="1">
        <f t="shared" si="2"/>
        <v>0</v>
      </c>
      <c r="AE13" s="66" t="s">
        <v>112</v>
      </c>
    </row>
    <row r="14" spans="4:31" x14ac:dyDescent="0.45">
      <c r="E14" s="1" t="s">
        <v>381</v>
      </c>
      <c r="L14" s="4" t="s">
        <v>468</v>
      </c>
      <c r="X14" s="1">
        <f>SUM(X15:X16)</f>
        <v>0</v>
      </c>
      <c r="Y14" s="1">
        <f t="shared" ref="Y14:AB14" si="3">SUM(Y15:Y16)</f>
        <v>0</v>
      </c>
      <c r="Z14" s="1">
        <f t="shared" si="3"/>
        <v>0</v>
      </c>
      <c r="AA14" s="1">
        <f t="shared" si="3"/>
        <v>0</v>
      </c>
      <c r="AB14" s="1">
        <f t="shared" si="3"/>
        <v>0</v>
      </c>
      <c r="AE14" s="66" t="s">
        <v>112</v>
      </c>
    </row>
    <row r="15" spans="4:31" x14ac:dyDescent="0.45">
      <c r="F15" s="1" t="s">
        <v>48</v>
      </c>
      <c r="L15" s="4" t="s">
        <v>468</v>
      </c>
      <c r="AE15" s="66" t="s">
        <v>112</v>
      </c>
    </row>
    <row r="16" spans="4:31" x14ac:dyDescent="0.45">
      <c r="F16" s="1" t="s">
        <v>49</v>
      </c>
      <c r="L16" s="4" t="s">
        <v>468</v>
      </c>
      <c r="AE16" s="66" t="s">
        <v>112</v>
      </c>
    </row>
    <row r="17" spans="4:31" x14ac:dyDescent="0.45">
      <c r="E17" s="1" t="s">
        <v>382</v>
      </c>
      <c r="L17" s="4" t="s">
        <v>468</v>
      </c>
      <c r="X17" s="1">
        <f>SUM(X18:X20)</f>
        <v>0</v>
      </c>
      <c r="Y17" s="1">
        <f t="shared" ref="Y17:AB17" si="4">SUM(Y18:Y20)</f>
        <v>0</v>
      </c>
      <c r="Z17" s="1">
        <f t="shared" si="4"/>
        <v>0</v>
      </c>
      <c r="AA17" s="1">
        <f t="shared" si="4"/>
        <v>0</v>
      </c>
      <c r="AB17" s="1">
        <f t="shared" si="4"/>
        <v>0</v>
      </c>
      <c r="AE17" s="66" t="s">
        <v>112</v>
      </c>
    </row>
    <row r="18" spans="4:31" x14ac:dyDescent="0.45">
      <c r="F18" s="1" t="s">
        <v>48</v>
      </c>
      <c r="L18" s="4" t="s">
        <v>468</v>
      </c>
      <c r="AE18" s="66" t="s">
        <v>112</v>
      </c>
    </row>
    <row r="19" spans="4:31" x14ac:dyDescent="0.45">
      <c r="F19" s="1" t="s">
        <v>61</v>
      </c>
      <c r="L19" s="4" t="s">
        <v>468</v>
      </c>
      <c r="AE19" s="66" t="s">
        <v>112</v>
      </c>
    </row>
    <row r="20" spans="4:31" x14ac:dyDescent="0.45">
      <c r="F20" s="1" t="s">
        <v>49</v>
      </c>
      <c r="L20" s="4" t="s">
        <v>468</v>
      </c>
      <c r="AE20" s="66" t="s">
        <v>112</v>
      </c>
    </row>
    <row r="21" spans="4:31" s="11" customFormat="1" x14ac:dyDescent="0.45">
      <c r="D21" s="11" t="s">
        <v>383</v>
      </c>
      <c r="L21" s="12" t="s">
        <v>468</v>
      </c>
      <c r="X21" s="11">
        <f>X12+X13</f>
        <v>0</v>
      </c>
      <c r="Y21" s="11">
        <f t="shared" ref="Y21:AB21" si="5">Y12+Y13</f>
        <v>0</v>
      </c>
      <c r="Z21" s="11">
        <f t="shared" si="5"/>
        <v>0</v>
      </c>
      <c r="AA21" s="11">
        <f t="shared" si="5"/>
        <v>0</v>
      </c>
      <c r="AB21" s="11">
        <f t="shared" si="5"/>
        <v>0</v>
      </c>
      <c r="AE21" s="142" t="s">
        <v>112</v>
      </c>
    </row>
    <row r="22" spans="4:31" x14ac:dyDescent="0.45">
      <c r="E22" s="1" t="s">
        <v>384</v>
      </c>
      <c r="L22" s="4" t="s">
        <v>468</v>
      </c>
      <c r="X22" s="1">
        <f t="shared" ref="X22:AA22" si="6">IF(X21&lt;0,0,CHOOSE($K$2,X21/2,X21))</f>
        <v>0</v>
      </c>
      <c r="Y22" s="1">
        <f t="shared" si="6"/>
        <v>0</v>
      </c>
      <c r="Z22" s="1">
        <f t="shared" si="6"/>
        <v>0</v>
      </c>
      <c r="AA22" s="1">
        <f t="shared" si="6"/>
        <v>0</v>
      </c>
      <c r="AB22" s="1">
        <f>IF(AB21&lt;0,0,CHOOSE($K$2,AB21/2,AB21))</f>
        <v>0</v>
      </c>
      <c r="AE22" s="66" t="s">
        <v>112</v>
      </c>
    </row>
    <row r="23" spans="4:31" x14ac:dyDescent="0.45">
      <c r="E23" s="1" t="s">
        <v>385</v>
      </c>
      <c r="L23" s="4" t="s">
        <v>468</v>
      </c>
      <c r="X23" s="1">
        <f>MIN(X22,X29)</f>
        <v>0</v>
      </c>
      <c r="Y23" s="1">
        <f t="shared" ref="Y23:AB23" si="7">MIN(Y22,Y29)</f>
        <v>0</v>
      </c>
      <c r="Z23" s="1">
        <f t="shared" si="7"/>
        <v>0</v>
      </c>
      <c r="AA23" s="1">
        <f t="shared" si="7"/>
        <v>0</v>
      </c>
      <c r="AB23" s="1">
        <f t="shared" si="7"/>
        <v>0</v>
      </c>
      <c r="AE23" s="66" t="s">
        <v>112</v>
      </c>
    </row>
    <row r="24" spans="4:31" x14ac:dyDescent="0.45">
      <c r="E24" s="1" t="s">
        <v>386</v>
      </c>
      <c r="L24" s="4" t="s">
        <v>468</v>
      </c>
      <c r="X24" s="1">
        <f>X21-X23</f>
        <v>0</v>
      </c>
      <c r="Y24" s="1">
        <f t="shared" ref="Y24:AB24" si="8">Y21-Y23</f>
        <v>0</v>
      </c>
      <c r="Z24" s="1">
        <f t="shared" si="8"/>
        <v>0</v>
      </c>
      <c r="AA24" s="1">
        <f t="shared" si="8"/>
        <v>0</v>
      </c>
      <c r="AB24" s="1">
        <f t="shared" si="8"/>
        <v>0</v>
      </c>
      <c r="AE24" s="66" t="s">
        <v>112</v>
      </c>
    </row>
    <row r="25" spans="4:31" s="135" customFormat="1" x14ac:dyDescent="0.45">
      <c r="E25" s="135" t="s">
        <v>387</v>
      </c>
      <c r="L25" s="20" t="s">
        <v>47</v>
      </c>
      <c r="X25" s="135">
        <f>Format!$E$9</f>
        <v>30.62</v>
      </c>
      <c r="Y25" s="135">
        <f>Format!$E$9</f>
        <v>30.62</v>
      </c>
      <c r="Z25" s="135">
        <f>Format!$E$9</f>
        <v>30.62</v>
      </c>
      <c r="AA25" s="135">
        <f>Format!$E$9</f>
        <v>30.62</v>
      </c>
      <c r="AB25" s="135">
        <f>Format!$E$9</f>
        <v>30.62</v>
      </c>
      <c r="AE25" s="66" t="s">
        <v>112</v>
      </c>
    </row>
    <row r="26" spans="4:31" s="5" customFormat="1" x14ac:dyDescent="0.45">
      <c r="D26" s="5" t="s">
        <v>377</v>
      </c>
      <c r="L26" s="6" t="s">
        <v>468</v>
      </c>
      <c r="X26" s="5">
        <f>IF(X24&lt;0,0,X24*X25/100)</f>
        <v>0</v>
      </c>
      <c r="Y26" s="5">
        <f t="shared" ref="Y26:AB26" si="9">IF(Y24&lt;0,0,Y24*Y25/100)</f>
        <v>0</v>
      </c>
      <c r="Z26" s="5">
        <f t="shared" si="9"/>
        <v>0</v>
      </c>
      <c r="AA26" s="5">
        <f t="shared" si="9"/>
        <v>0</v>
      </c>
      <c r="AB26" s="5">
        <f t="shared" si="9"/>
        <v>0</v>
      </c>
      <c r="AE26" s="140" t="s">
        <v>112</v>
      </c>
    </row>
    <row r="27" spans="4:31" s="21" customFormat="1" ht="4.95" customHeight="1" thickBot="1" x14ac:dyDescent="0.5">
      <c r="L27" s="22"/>
      <c r="AE27" s="141" t="s">
        <v>112</v>
      </c>
    </row>
    <row r="28" spans="4:31" ht="4.95" customHeight="1" thickTop="1" x14ac:dyDescent="0.45">
      <c r="AE28" s="66" t="s">
        <v>112</v>
      </c>
    </row>
    <row r="29" spans="4:31" s="5" customFormat="1" x14ac:dyDescent="0.45">
      <c r="D29" s="5" t="s">
        <v>388</v>
      </c>
      <c r="L29" s="6" t="s">
        <v>468</v>
      </c>
      <c r="W29" s="5">
        <f t="shared" ref="W29" si="10">SUM(W30:W35)</f>
        <v>0</v>
      </c>
      <c r="X29" s="5">
        <f>SUM(X30:X40)</f>
        <v>0</v>
      </c>
      <c r="Y29" s="5">
        <f t="shared" ref="Y29:AB29" si="11">SUM(Y30:Y40)</f>
        <v>0</v>
      </c>
      <c r="Z29" s="5">
        <f t="shared" si="11"/>
        <v>0</v>
      </c>
      <c r="AA29" s="5">
        <f t="shared" si="11"/>
        <v>0</v>
      </c>
      <c r="AB29" s="5">
        <f t="shared" si="11"/>
        <v>0</v>
      </c>
      <c r="AE29" s="140" t="s">
        <v>112</v>
      </c>
    </row>
    <row r="30" spans="4:31" x14ac:dyDescent="0.45">
      <c r="E30" s="1" t="s">
        <v>389</v>
      </c>
      <c r="L30" s="4" t="s">
        <v>468</v>
      </c>
      <c r="W30" s="138"/>
      <c r="X30" s="1">
        <f>W59</f>
        <v>0</v>
      </c>
      <c r="Y30" s="1">
        <f t="shared" ref="Y30:AB30" si="12">X59</f>
        <v>0</v>
      </c>
      <c r="Z30" s="1">
        <f t="shared" si="12"/>
        <v>0</v>
      </c>
      <c r="AA30" s="1">
        <f t="shared" si="12"/>
        <v>0</v>
      </c>
      <c r="AB30" s="1">
        <f t="shared" si="12"/>
        <v>0</v>
      </c>
      <c r="AE30" s="66" t="s">
        <v>112</v>
      </c>
    </row>
    <row r="31" spans="4:31" x14ac:dyDescent="0.45">
      <c r="E31" s="1" t="s">
        <v>390</v>
      </c>
      <c r="L31" s="4" t="s">
        <v>468</v>
      </c>
      <c r="W31" s="138"/>
      <c r="X31" s="1">
        <f t="shared" ref="X31:AB39" si="13">W60</f>
        <v>0</v>
      </c>
      <c r="Y31" s="1">
        <f t="shared" si="13"/>
        <v>0</v>
      </c>
      <c r="Z31" s="1">
        <f t="shared" si="13"/>
        <v>0</v>
      </c>
      <c r="AA31" s="1">
        <f t="shared" si="13"/>
        <v>0</v>
      </c>
      <c r="AB31" s="1">
        <f t="shared" si="13"/>
        <v>0</v>
      </c>
      <c r="AE31" s="66" t="s">
        <v>112</v>
      </c>
    </row>
    <row r="32" spans="4:31" x14ac:dyDescent="0.45">
      <c r="E32" s="1" t="s">
        <v>391</v>
      </c>
      <c r="L32" s="4" t="s">
        <v>468</v>
      </c>
      <c r="W32" s="138"/>
      <c r="X32" s="1">
        <f t="shared" si="13"/>
        <v>0</v>
      </c>
      <c r="Y32" s="1">
        <f t="shared" si="13"/>
        <v>0</v>
      </c>
      <c r="Z32" s="1">
        <f t="shared" si="13"/>
        <v>0</v>
      </c>
      <c r="AA32" s="1">
        <f t="shared" si="13"/>
        <v>0</v>
      </c>
      <c r="AB32" s="1">
        <f t="shared" si="13"/>
        <v>0</v>
      </c>
      <c r="AE32" s="66" t="s">
        <v>112</v>
      </c>
    </row>
    <row r="33" spans="4:31" x14ac:dyDescent="0.45">
      <c r="E33" s="1" t="s">
        <v>392</v>
      </c>
      <c r="L33" s="4" t="s">
        <v>468</v>
      </c>
      <c r="W33" s="138"/>
      <c r="X33" s="1">
        <f t="shared" si="13"/>
        <v>0</v>
      </c>
      <c r="Y33" s="1">
        <f t="shared" si="13"/>
        <v>0</v>
      </c>
      <c r="Z33" s="1">
        <f t="shared" si="13"/>
        <v>0</v>
      </c>
      <c r="AA33" s="1">
        <f t="shared" si="13"/>
        <v>0</v>
      </c>
      <c r="AB33" s="1">
        <f t="shared" si="13"/>
        <v>0</v>
      </c>
      <c r="AE33" s="66" t="s">
        <v>112</v>
      </c>
    </row>
    <row r="34" spans="4:31" x14ac:dyDescent="0.45">
      <c r="E34" s="1" t="s">
        <v>393</v>
      </c>
      <c r="L34" s="4" t="s">
        <v>468</v>
      </c>
      <c r="W34" s="138"/>
      <c r="X34" s="1">
        <f t="shared" si="13"/>
        <v>0</v>
      </c>
      <c r="Y34" s="1">
        <f t="shared" si="13"/>
        <v>0</v>
      </c>
      <c r="Z34" s="1">
        <f t="shared" si="13"/>
        <v>0</v>
      </c>
      <c r="AA34" s="1">
        <f t="shared" si="13"/>
        <v>0</v>
      </c>
      <c r="AB34" s="1">
        <f t="shared" si="13"/>
        <v>0</v>
      </c>
      <c r="AE34" s="66" t="s">
        <v>112</v>
      </c>
    </row>
    <row r="35" spans="4:31" x14ac:dyDescent="0.45">
      <c r="E35" s="1" t="s">
        <v>394</v>
      </c>
      <c r="L35" s="4" t="s">
        <v>468</v>
      </c>
      <c r="W35" s="138"/>
      <c r="X35" s="1">
        <f t="shared" si="13"/>
        <v>0</v>
      </c>
      <c r="Y35" s="1">
        <f t="shared" si="13"/>
        <v>0</v>
      </c>
      <c r="Z35" s="1">
        <f t="shared" si="13"/>
        <v>0</v>
      </c>
      <c r="AA35" s="1">
        <f t="shared" si="13"/>
        <v>0</v>
      </c>
      <c r="AB35" s="1">
        <f t="shared" si="13"/>
        <v>0</v>
      </c>
      <c r="AE35" s="66" t="s">
        <v>112</v>
      </c>
    </row>
    <row r="36" spans="4:31" x14ac:dyDescent="0.45">
      <c r="E36" s="119" t="s">
        <v>395</v>
      </c>
      <c r="L36" s="4" t="s">
        <v>468</v>
      </c>
      <c r="X36" s="1">
        <f t="shared" si="13"/>
        <v>0</v>
      </c>
      <c r="Y36" s="1">
        <f t="shared" si="13"/>
        <v>0</v>
      </c>
      <c r="Z36" s="1">
        <f t="shared" si="13"/>
        <v>0</v>
      </c>
      <c r="AA36" s="1">
        <f t="shared" si="13"/>
        <v>0</v>
      </c>
      <c r="AB36" s="1">
        <f t="shared" si="13"/>
        <v>0</v>
      </c>
      <c r="AE36" s="66" t="s">
        <v>112</v>
      </c>
    </row>
    <row r="37" spans="4:31" x14ac:dyDescent="0.45">
      <c r="E37" s="119" t="s">
        <v>396</v>
      </c>
      <c r="L37" s="4" t="s">
        <v>468</v>
      </c>
      <c r="X37" s="1">
        <f t="shared" si="13"/>
        <v>0</v>
      </c>
      <c r="Y37" s="1">
        <f t="shared" si="13"/>
        <v>0</v>
      </c>
      <c r="Z37" s="1">
        <f t="shared" si="13"/>
        <v>0</v>
      </c>
      <c r="AA37" s="1">
        <f t="shared" si="13"/>
        <v>0</v>
      </c>
      <c r="AB37" s="1">
        <f t="shared" si="13"/>
        <v>0</v>
      </c>
      <c r="AE37" s="66" t="s">
        <v>112</v>
      </c>
    </row>
    <row r="38" spans="4:31" x14ac:dyDescent="0.45">
      <c r="E38" s="119" t="s">
        <v>397</v>
      </c>
      <c r="L38" s="4" t="s">
        <v>468</v>
      </c>
      <c r="X38" s="1">
        <f t="shared" si="13"/>
        <v>0</v>
      </c>
      <c r="Y38" s="1">
        <f t="shared" si="13"/>
        <v>0</v>
      </c>
      <c r="Z38" s="1">
        <f t="shared" si="13"/>
        <v>0</v>
      </c>
      <c r="AA38" s="1">
        <f t="shared" si="13"/>
        <v>0</v>
      </c>
      <c r="AB38" s="1">
        <f t="shared" si="13"/>
        <v>0</v>
      </c>
      <c r="AE38" s="66" t="s">
        <v>112</v>
      </c>
    </row>
    <row r="39" spans="4:31" x14ac:dyDescent="0.45">
      <c r="E39" s="119" t="s">
        <v>398</v>
      </c>
      <c r="L39" s="4" t="s">
        <v>468</v>
      </c>
      <c r="X39" s="1">
        <f t="shared" si="13"/>
        <v>0</v>
      </c>
      <c r="Y39" s="1">
        <f t="shared" si="13"/>
        <v>0</v>
      </c>
      <c r="Z39" s="1">
        <f t="shared" si="13"/>
        <v>0</v>
      </c>
      <c r="AA39" s="1">
        <f t="shared" si="13"/>
        <v>0</v>
      </c>
      <c r="AB39" s="1">
        <f t="shared" si="13"/>
        <v>0</v>
      </c>
      <c r="AE39" s="66" t="s">
        <v>112</v>
      </c>
    </row>
    <row r="40" spans="4:31" x14ac:dyDescent="0.45">
      <c r="E40" s="119" t="s">
        <v>399</v>
      </c>
      <c r="L40" s="4" t="s">
        <v>468</v>
      </c>
      <c r="X40" s="1">
        <f>IF(X21&lt;0,X21,0)*-1</f>
        <v>0</v>
      </c>
      <c r="Y40" s="1">
        <f t="shared" ref="Y40:AB40" si="14">IF(Y21&lt;0,Y21,0)*-1</f>
        <v>0</v>
      </c>
      <c r="Z40" s="1">
        <f t="shared" si="14"/>
        <v>0</v>
      </c>
      <c r="AA40" s="1">
        <f t="shared" si="14"/>
        <v>0</v>
      </c>
      <c r="AB40" s="1">
        <f t="shared" si="14"/>
        <v>0</v>
      </c>
      <c r="AE40" s="66" t="s">
        <v>112</v>
      </c>
    </row>
    <row r="41" spans="4:31" s="21" customFormat="1" ht="4.95" customHeight="1" thickBot="1" x14ac:dyDescent="0.5">
      <c r="L41" s="22"/>
      <c r="AE41" s="141" t="s">
        <v>112</v>
      </c>
    </row>
    <row r="42" spans="4:31" ht="4.95" customHeight="1" thickTop="1" x14ac:dyDescent="0.45">
      <c r="AE42" s="66" t="s">
        <v>112</v>
      </c>
    </row>
    <row r="43" spans="4:31" s="5" customFormat="1" x14ac:dyDescent="0.45">
      <c r="D43" s="5" t="s">
        <v>400</v>
      </c>
      <c r="L43" s="6" t="s">
        <v>468</v>
      </c>
      <c r="X43" s="5">
        <f>SUM(X44:X54)</f>
        <v>0</v>
      </c>
      <c r="Y43" s="5">
        <f t="shared" ref="Y43:AB43" si="15">SUM(Y44:Y54)</f>
        <v>0</v>
      </c>
      <c r="Z43" s="5">
        <f t="shared" si="15"/>
        <v>0</v>
      </c>
      <c r="AA43" s="5">
        <f t="shared" si="15"/>
        <v>0</v>
      </c>
      <c r="AB43" s="5">
        <f t="shared" si="15"/>
        <v>0</v>
      </c>
      <c r="AE43" s="140" t="s">
        <v>112</v>
      </c>
    </row>
    <row r="44" spans="4:31" x14ac:dyDescent="0.45">
      <c r="E44" s="1" t="s">
        <v>389</v>
      </c>
      <c r="L44" s="4" t="s">
        <v>468</v>
      </c>
      <c r="AE44" s="66" t="s">
        <v>112</v>
      </c>
    </row>
    <row r="45" spans="4:31" x14ac:dyDescent="0.45">
      <c r="E45" s="1" t="s">
        <v>390</v>
      </c>
      <c r="L45" s="4" t="s">
        <v>468</v>
      </c>
      <c r="X45" s="1">
        <f>IF(X31=0,0,MIN(X$22,X31))</f>
        <v>0</v>
      </c>
      <c r="Y45" s="1">
        <f t="shared" ref="Y45:AB45" si="16">IF(Y31=0,0,MIN(Y$22,Y31))</f>
        <v>0</v>
      </c>
      <c r="Z45" s="1">
        <f t="shared" si="16"/>
        <v>0</v>
      </c>
      <c r="AA45" s="1">
        <f t="shared" si="16"/>
        <v>0</v>
      </c>
      <c r="AB45" s="1">
        <f t="shared" si="16"/>
        <v>0</v>
      </c>
      <c r="AE45" s="66" t="s">
        <v>112</v>
      </c>
    </row>
    <row r="46" spans="4:31" x14ac:dyDescent="0.45">
      <c r="E46" s="1" t="s">
        <v>391</v>
      </c>
      <c r="L46" s="4" t="s">
        <v>468</v>
      </c>
      <c r="X46" s="1">
        <f>IF(X$22=0,0,MIN(X$22-X45,X32))</f>
        <v>0</v>
      </c>
      <c r="Y46" s="1">
        <f t="shared" ref="Y46:AB46" si="17">IF(Y$22=0,0,MIN(Y$22-Y45,Y32))</f>
        <v>0</v>
      </c>
      <c r="Z46" s="1">
        <f t="shared" si="17"/>
        <v>0</v>
      </c>
      <c r="AA46" s="1">
        <f t="shared" si="17"/>
        <v>0</v>
      </c>
      <c r="AB46" s="1">
        <f t="shared" si="17"/>
        <v>0</v>
      </c>
      <c r="AE46" s="66" t="s">
        <v>112</v>
      </c>
    </row>
    <row r="47" spans="4:31" x14ac:dyDescent="0.45">
      <c r="E47" s="1" t="s">
        <v>392</v>
      </c>
      <c r="L47" s="4" t="s">
        <v>468</v>
      </c>
      <c r="X47" s="1">
        <f>IF(X$22=0,0,MIN(X$22-SUM(X$45:X46),X33))</f>
        <v>0</v>
      </c>
      <c r="Y47" s="1">
        <f>IF(Y$22=0,0,MIN(Y$22-SUM(Y$45:Y46),Y33))</f>
        <v>0</v>
      </c>
      <c r="Z47" s="1">
        <f>IF(Z$22=0,0,MIN(Z$22-SUM(Z$45:Z46),Z33))</f>
        <v>0</v>
      </c>
      <c r="AA47" s="1">
        <f>IF(AA$22=0,0,MIN(AA$22-SUM(AA$45:AA46),AA33))</f>
        <v>0</v>
      </c>
      <c r="AB47" s="1">
        <f>IF(AB$22=0,0,MIN(AB$22-SUM(AB$45:AB46),AB33))</f>
        <v>0</v>
      </c>
      <c r="AE47" s="66" t="s">
        <v>112</v>
      </c>
    </row>
    <row r="48" spans="4:31" x14ac:dyDescent="0.45">
      <c r="E48" s="1" t="s">
        <v>393</v>
      </c>
      <c r="L48" s="4" t="s">
        <v>468</v>
      </c>
      <c r="X48" s="1">
        <f>IF(X$22=0,0,MIN(X$22-SUM(X$45:X47),X34))</f>
        <v>0</v>
      </c>
      <c r="Y48" s="1">
        <f>IF(Y$22=0,0,MIN(Y$22-SUM(Y$45:Y47),Y34))</f>
        <v>0</v>
      </c>
      <c r="Z48" s="1">
        <f>IF(Z$22=0,0,MIN(Z$22-SUM(Z$45:Z47),Z34))</f>
        <v>0</v>
      </c>
      <c r="AA48" s="1">
        <f>IF(AA$22=0,0,MIN(AA$22-SUM(AA$45:AA47),AA34))</f>
        <v>0</v>
      </c>
      <c r="AB48" s="1">
        <f>IF(AB$22=0,0,MIN(AB$22-SUM(AB$45:AB47),AB34))</f>
        <v>0</v>
      </c>
      <c r="AE48" s="66" t="s">
        <v>112</v>
      </c>
    </row>
    <row r="49" spans="4:31" x14ac:dyDescent="0.45">
      <c r="E49" s="1" t="s">
        <v>394</v>
      </c>
      <c r="L49" s="4" t="s">
        <v>468</v>
      </c>
      <c r="X49" s="1">
        <f>IF(X$22=0,0,MIN(X$22-SUM(X$45:X48),X35))</f>
        <v>0</v>
      </c>
      <c r="Y49" s="1">
        <f>IF(Y$22=0,0,MIN(Y$22-SUM(Y$45:Y48),Y35))</f>
        <v>0</v>
      </c>
      <c r="Z49" s="1">
        <f>IF(Z$22=0,0,MIN(Z$22-SUM(Z$45:Z48),Z35))</f>
        <v>0</v>
      </c>
      <c r="AA49" s="1">
        <f>IF(AA$22=0,0,MIN(AA$22-SUM(AA$45:AA48),AA35))</f>
        <v>0</v>
      </c>
      <c r="AB49" s="1">
        <f>IF(AB$22=0,0,MIN(AB$22-SUM(AB$45:AB48),AB35))</f>
        <v>0</v>
      </c>
      <c r="AE49" s="66" t="s">
        <v>112</v>
      </c>
    </row>
    <row r="50" spans="4:31" x14ac:dyDescent="0.45">
      <c r="E50" s="119" t="s">
        <v>395</v>
      </c>
      <c r="L50" s="4" t="s">
        <v>468</v>
      </c>
      <c r="X50" s="1">
        <f>IF(X$22=0,0,MIN(X$22-SUM(X$45:X49),X36))</f>
        <v>0</v>
      </c>
      <c r="Y50" s="1">
        <f>IF(Y$22=0,0,MIN(Y$22-SUM(Y$45:Y49),Y36))</f>
        <v>0</v>
      </c>
      <c r="Z50" s="1">
        <f>IF(Z$22=0,0,MIN(Z$22-SUM(Z$45:Z49),Z36))</f>
        <v>0</v>
      </c>
      <c r="AA50" s="1">
        <f>IF(AA$22=0,0,MIN(AA$22-SUM(AA$45:AA49),AA36))</f>
        <v>0</v>
      </c>
      <c r="AB50" s="1">
        <f>IF(AB$22=0,0,MIN(AB$22-SUM(AB$45:AB49),AB36))</f>
        <v>0</v>
      </c>
      <c r="AE50" s="66" t="s">
        <v>112</v>
      </c>
    </row>
    <row r="51" spans="4:31" x14ac:dyDescent="0.45">
      <c r="E51" s="119" t="s">
        <v>396</v>
      </c>
      <c r="L51" s="4" t="s">
        <v>468</v>
      </c>
      <c r="X51" s="1">
        <f>IF(X$22=0,0,MIN(X$22-SUM(X$45:X50),X37))</f>
        <v>0</v>
      </c>
      <c r="Y51" s="1">
        <f>IF(Y$22=0,0,MIN(Y$22-SUM(Y$45:Y50),Y37))</f>
        <v>0</v>
      </c>
      <c r="Z51" s="1">
        <f>IF(Z$22=0,0,MIN(Z$22-SUM(Z$45:Z50),Z37))</f>
        <v>0</v>
      </c>
      <c r="AA51" s="1">
        <f>IF(AA$22=0,0,MIN(AA$22-SUM(AA$45:AA50),AA37))</f>
        <v>0</v>
      </c>
      <c r="AB51" s="1">
        <f>IF(AB$22=0,0,MIN(AB$22-SUM(AB$45:AB50),AB37))</f>
        <v>0</v>
      </c>
      <c r="AE51" s="66" t="s">
        <v>112</v>
      </c>
    </row>
    <row r="52" spans="4:31" x14ac:dyDescent="0.45">
      <c r="E52" s="119" t="s">
        <v>397</v>
      </c>
      <c r="L52" s="4" t="s">
        <v>468</v>
      </c>
      <c r="X52" s="1">
        <f>IF(X$22=0,0,MIN(X$22-SUM(X$45:X51),X38))</f>
        <v>0</v>
      </c>
      <c r="Y52" s="1">
        <f>IF(Y$22=0,0,MIN(Y$22-SUM(Y$45:Y51),Y38))</f>
        <v>0</v>
      </c>
      <c r="Z52" s="1">
        <f>IF(Z$22=0,0,MIN(Z$22-SUM(Z$45:Z51),Z38))</f>
        <v>0</v>
      </c>
      <c r="AA52" s="1">
        <f>IF(AA$22=0,0,MIN(AA$22-SUM(AA$45:AA51),AA38))</f>
        <v>0</v>
      </c>
      <c r="AB52" s="1">
        <f>IF(AB$22=0,0,MIN(AB$22-SUM(AB$45:AB51),AB38))</f>
        <v>0</v>
      </c>
      <c r="AE52" s="66" t="s">
        <v>112</v>
      </c>
    </row>
    <row r="53" spans="4:31" x14ac:dyDescent="0.45">
      <c r="E53" s="119" t="s">
        <v>398</v>
      </c>
      <c r="L53" s="4" t="s">
        <v>468</v>
      </c>
      <c r="X53" s="1">
        <f>IF(X$22=0,0,MIN(X$22-SUM(X$45:X52),X39))</f>
        <v>0</v>
      </c>
      <c r="Y53" s="1">
        <f>IF(Y$22=0,0,MIN(Y$22-SUM(Y$45:Y52),Y39))</f>
        <v>0</v>
      </c>
      <c r="Z53" s="1">
        <f>IF(Z$22=0,0,MIN(Z$22-SUM(Z$45:Z52),Z39))</f>
        <v>0</v>
      </c>
      <c r="AA53" s="1">
        <f>IF(AA$22=0,0,MIN(AA$22-SUM(AA$45:AA52),AA39))</f>
        <v>0</v>
      </c>
      <c r="AB53" s="1">
        <f>IF(AB$22=0,0,MIN(AB$22-SUM(AB$45:AB52),AB39))</f>
        <v>0</v>
      </c>
      <c r="AE53" s="66" t="s">
        <v>112</v>
      </c>
    </row>
    <row r="54" spans="4:31" x14ac:dyDescent="0.45">
      <c r="E54" s="119" t="s">
        <v>399</v>
      </c>
      <c r="L54" s="4" t="s">
        <v>468</v>
      </c>
      <c r="X54" s="1">
        <f>IF(X$22=0,0,MIN(X$22-SUM(X$45:X53),X40))</f>
        <v>0</v>
      </c>
      <c r="Y54" s="1">
        <f>IF(Y$22=0,0,MIN(Y$22-SUM(Y$45:Y53),Y40))</f>
        <v>0</v>
      </c>
      <c r="Z54" s="1">
        <f>IF(Z$22=0,0,MIN(Z$22-SUM(Z$45:Z53),Z40))</f>
        <v>0</v>
      </c>
      <c r="AA54" s="1">
        <f>IF(AA$22=0,0,MIN(AA$22-SUM(AA$45:AA53),AA40))</f>
        <v>0</v>
      </c>
      <c r="AB54" s="1">
        <f>IF(AB$22=0,0,MIN(AB$22-SUM(AB$45:AB53),AB40))</f>
        <v>0</v>
      </c>
      <c r="AE54" s="66" t="s">
        <v>112</v>
      </c>
    </row>
    <row r="55" spans="4:31" s="21" customFormat="1" ht="4.95" customHeight="1" thickBot="1" x14ac:dyDescent="0.5">
      <c r="L55" s="22"/>
      <c r="AE55" s="141" t="s">
        <v>112</v>
      </c>
    </row>
    <row r="56" spans="4:31" ht="4.95" customHeight="1" thickTop="1" x14ac:dyDescent="0.45">
      <c r="AE56" s="66" t="s">
        <v>112</v>
      </c>
    </row>
    <row r="57" spans="4:31" s="5" customFormat="1" x14ac:dyDescent="0.45">
      <c r="D57" s="5" t="s">
        <v>401</v>
      </c>
      <c r="L57" s="6" t="s">
        <v>468</v>
      </c>
      <c r="AE57" s="140" t="s">
        <v>112</v>
      </c>
    </row>
    <row r="58" spans="4:31" x14ac:dyDescent="0.45">
      <c r="E58" s="1" t="s">
        <v>389</v>
      </c>
      <c r="L58" s="4" t="s">
        <v>468</v>
      </c>
      <c r="W58" s="138"/>
      <c r="X58" s="1">
        <f t="shared" ref="X58:X68" si="18">X30-X44</f>
        <v>0</v>
      </c>
      <c r="Y58" s="1">
        <f t="shared" ref="Y58:AB58" si="19">Y30-Y44</f>
        <v>0</v>
      </c>
      <c r="Z58" s="1">
        <f t="shared" si="19"/>
        <v>0</v>
      </c>
      <c r="AA58" s="1">
        <f t="shared" si="19"/>
        <v>0</v>
      </c>
      <c r="AB58" s="1">
        <f t="shared" si="19"/>
        <v>0</v>
      </c>
      <c r="AE58" s="66" t="s">
        <v>112</v>
      </c>
    </row>
    <row r="59" spans="4:31" x14ac:dyDescent="0.45">
      <c r="E59" s="1" t="s">
        <v>390</v>
      </c>
      <c r="L59" s="4" t="s">
        <v>468</v>
      </c>
      <c r="W59" s="138"/>
      <c r="X59" s="1">
        <f t="shared" si="18"/>
        <v>0</v>
      </c>
      <c r="Y59" s="1">
        <f t="shared" ref="Y59:AB68" si="20">Y31-Y45</f>
        <v>0</v>
      </c>
      <c r="Z59" s="1">
        <f t="shared" si="20"/>
        <v>0</v>
      </c>
      <c r="AA59" s="1">
        <f t="shared" si="20"/>
        <v>0</v>
      </c>
      <c r="AB59" s="1">
        <f t="shared" si="20"/>
        <v>0</v>
      </c>
      <c r="AE59" s="66" t="s">
        <v>112</v>
      </c>
    </row>
    <row r="60" spans="4:31" x14ac:dyDescent="0.45">
      <c r="E60" s="1" t="s">
        <v>391</v>
      </c>
      <c r="L60" s="4" t="s">
        <v>468</v>
      </c>
      <c r="W60" s="138"/>
      <c r="X60" s="1">
        <f t="shared" si="18"/>
        <v>0</v>
      </c>
      <c r="Y60" s="1">
        <f t="shared" si="20"/>
        <v>0</v>
      </c>
      <c r="Z60" s="1">
        <f t="shared" si="20"/>
        <v>0</v>
      </c>
      <c r="AA60" s="1">
        <f t="shared" si="20"/>
        <v>0</v>
      </c>
      <c r="AB60" s="1">
        <f t="shared" si="20"/>
        <v>0</v>
      </c>
      <c r="AE60" s="66" t="s">
        <v>112</v>
      </c>
    </row>
    <row r="61" spans="4:31" x14ac:dyDescent="0.45">
      <c r="E61" s="1" t="s">
        <v>392</v>
      </c>
      <c r="L61" s="4" t="s">
        <v>468</v>
      </c>
      <c r="W61" s="138"/>
      <c r="X61" s="1">
        <f t="shared" si="18"/>
        <v>0</v>
      </c>
      <c r="Y61" s="1">
        <f t="shared" si="20"/>
        <v>0</v>
      </c>
      <c r="Z61" s="1">
        <f t="shared" si="20"/>
        <v>0</v>
      </c>
      <c r="AA61" s="1">
        <f t="shared" si="20"/>
        <v>0</v>
      </c>
      <c r="AB61" s="1">
        <f t="shared" si="20"/>
        <v>0</v>
      </c>
      <c r="AE61" s="66" t="s">
        <v>112</v>
      </c>
    </row>
    <row r="62" spans="4:31" x14ac:dyDescent="0.45">
      <c r="E62" s="1" t="s">
        <v>393</v>
      </c>
      <c r="L62" s="4" t="s">
        <v>468</v>
      </c>
      <c r="W62" s="138"/>
      <c r="X62" s="1">
        <f t="shared" si="18"/>
        <v>0</v>
      </c>
      <c r="Y62" s="1">
        <f t="shared" si="20"/>
        <v>0</v>
      </c>
      <c r="Z62" s="1">
        <f t="shared" si="20"/>
        <v>0</v>
      </c>
      <c r="AA62" s="1">
        <f t="shared" si="20"/>
        <v>0</v>
      </c>
      <c r="AB62" s="1">
        <f t="shared" si="20"/>
        <v>0</v>
      </c>
      <c r="AE62" s="66" t="s">
        <v>112</v>
      </c>
    </row>
    <row r="63" spans="4:31" x14ac:dyDescent="0.45">
      <c r="E63" s="1" t="s">
        <v>394</v>
      </c>
      <c r="L63" s="4" t="s">
        <v>468</v>
      </c>
      <c r="W63" s="138"/>
      <c r="X63" s="1">
        <f t="shared" si="18"/>
        <v>0</v>
      </c>
      <c r="Y63" s="1">
        <f t="shared" si="20"/>
        <v>0</v>
      </c>
      <c r="Z63" s="1">
        <f t="shared" si="20"/>
        <v>0</v>
      </c>
      <c r="AA63" s="1">
        <f t="shared" si="20"/>
        <v>0</v>
      </c>
      <c r="AB63" s="1">
        <f t="shared" si="20"/>
        <v>0</v>
      </c>
      <c r="AE63" s="66" t="s">
        <v>112</v>
      </c>
    </row>
    <row r="64" spans="4:31" x14ac:dyDescent="0.45">
      <c r="E64" s="119" t="s">
        <v>395</v>
      </c>
      <c r="L64" s="4" t="s">
        <v>468</v>
      </c>
      <c r="X64" s="1">
        <f t="shared" si="18"/>
        <v>0</v>
      </c>
      <c r="Y64" s="1">
        <f t="shared" si="20"/>
        <v>0</v>
      </c>
      <c r="Z64" s="1">
        <f t="shared" si="20"/>
        <v>0</v>
      </c>
      <c r="AA64" s="1">
        <f t="shared" si="20"/>
        <v>0</v>
      </c>
      <c r="AB64" s="1">
        <f t="shared" si="20"/>
        <v>0</v>
      </c>
      <c r="AE64" s="66" t="s">
        <v>112</v>
      </c>
    </row>
    <row r="65" spans="1:31" x14ac:dyDescent="0.45">
      <c r="E65" s="119" t="s">
        <v>396</v>
      </c>
      <c r="L65" s="4" t="s">
        <v>468</v>
      </c>
      <c r="X65" s="1">
        <f t="shared" si="18"/>
        <v>0</v>
      </c>
      <c r="Y65" s="1">
        <f t="shared" si="20"/>
        <v>0</v>
      </c>
      <c r="Z65" s="1">
        <f t="shared" si="20"/>
        <v>0</v>
      </c>
      <c r="AA65" s="1">
        <f t="shared" si="20"/>
        <v>0</v>
      </c>
      <c r="AB65" s="1">
        <f t="shared" si="20"/>
        <v>0</v>
      </c>
      <c r="AE65" s="66" t="s">
        <v>112</v>
      </c>
    </row>
    <row r="66" spans="1:31" x14ac:dyDescent="0.45">
      <c r="E66" s="119" t="s">
        <v>397</v>
      </c>
      <c r="L66" s="4" t="s">
        <v>468</v>
      </c>
      <c r="X66" s="1">
        <f t="shared" si="18"/>
        <v>0</v>
      </c>
      <c r="Y66" s="1">
        <f t="shared" si="20"/>
        <v>0</v>
      </c>
      <c r="Z66" s="1">
        <f t="shared" si="20"/>
        <v>0</v>
      </c>
      <c r="AA66" s="1">
        <f t="shared" si="20"/>
        <v>0</v>
      </c>
      <c r="AB66" s="1">
        <f t="shared" si="20"/>
        <v>0</v>
      </c>
      <c r="AE66" s="66" t="s">
        <v>112</v>
      </c>
    </row>
    <row r="67" spans="1:31" x14ac:dyDescent="0.45">
      <c r="E67" s="119" t="s">
        <v>398</v>
      </c>
      <c r="L67" s="4" t="s">
        <v>468</v>
      </c>
      <c r="X67" s="1">
        <f t="shared" si="18"/>
        <v>0</v>
      </c>
      <c r="Y67" s="1">
        <f t="shared" si="20"/>
        <v>0</v>
      </c>
      <c r="Z67" s="1">
        <f t="shared" si="20"/>
        <v>0</v>
      </c>
      <c r="AA67" s="1">
        <f t="shared" si="20"/>
        <v>0</v>
      </c>
      <c r="AB67" s="1">
        <f t="shared" si="20"/>
        <v>0</v>
      </c>
      <c r="AE67" s="66" t="s">
        <v>112</v>
      </c>
    </row>
    <row r="68" spans="1:31" x14ac:dyDescent="0.45">
      <c r="E68" s="119" t="s">
        <v>399</v>
      </c>
      <c r="L68" s="4" t="s">
        <v>468</v>
      </c>
      <c r="X68" s="1">
        <f t="shared" si="18"/>
        <v>0</v>
      </c>
      <c r="Y68" s="1">
        <f t="shared" si="20"/>
        <v>0</v>
      </c>
      <c r="Z68" s="1">
        <f t="shared" si="20"/>
        <v>0</v>
      </c>
      <c r="AA68" s="1">
        <f t="shared" si="20"/>
        <v>0</v>
      </c>
      <c r="AB68" s="1">
        <f t="shared" si="20"/>
        <v>0</v>
      </c>
      <c r="AE68" s="66" t="s">
        <v>112</v>
      </c>
    </row>
    <row r="69" spans="1:31" s="21" customFormat="1" ht="4.95" customHeight="1" thickBot="1" x14ac:dyDescent="0.5">
      <c r="L69" s="22"/>
      <c r="AE69" s="141" t="s">
        <v>112</v>
      </c>
    </row>
    <row r="70" spans="1:31" ht="4.95" customHeight="1" thickTop="1" x14ac:dyDescent="0.45">
      <c r="AE70" s="66" t="s">
        <v>112</v>
      </c>
    </row>
    <row r="71" spans="1:31" x14ac:dyDescent="0.45">
      <c r="AE71" s="66" t="s">
        <v>112</v>
      </c>
    </row>
    <row r="72" spans="1:31" x14ac:dyDescent="0.45">
      <c r="AE72" s="66" t="s">
        <v>112</v>
      </c>
    </row>
    <row r="73" spans="1:31" x14ac:dyDescent="0.45">
      <c r="A73" s="66" t="s">
        <v>113</v>
      </c>
      <c r="B73" s="66"/>
      <c r="C73" s="66"/>
      <c r="D73" s="66" t="s">
        <v>113</v>
      </c>
      <c r="E73" s="66" t="s">
        <v>113</v>
      </c>
      <c r="F73" s="66" t="s">
        <v>113</v>
      </c>
      <c r="G73" s="66" t="s">
        <v>113</v>
      </c>
      <c r="H73" s="66" t="s">
        <v>113</v>
      </c>
      <c r="I73" s="66" t="s">
        <v>113</v>
      </c>
      <c r="J73" s="66" t="s">
        <v>113</v>
      </c>
      <c r="K73" s="66" t="s">
        <v>113</v>
      </c>
      <c r="L73" s="66" t="s">
        <v>113</v>
      </c>
      <c r="M73" s="66" t="s">
        <v>113</v>
      </c>
      <c r="N73" s="66" t="s">
        <v>113</v>
      </c>
      <c r="O73" s="66" t="s">
        <v>113</v>
      </c>
      <c r="P73" s="66" t="s">
        <v>113</v>
      </c>
      <c r="Q73" s="66" t="s">
        <v>113</v>
      </c>
      <c r="R73" s="66" t="s">
        <v>113</v>
      </c>
      <c r="S73" s="66" t="s">
        <v>113</v>
      </c>
      <c r="T73" s="66" t="s">
        <v>113</v>
      </c>
      <c r="U73" s="66" t="s">
        <v>113</v>
      </c>
      <c r="V73" s="66" t="s">
        <v>113</v>
      </c>
      <c r="W73" s="66" t="s">
        <v>113</v>
      </c>
      <c r="X73" s="66" t="s">
        <v>113</v>
      </c>
      <c r="Y73" s="66" t="s">
        <v>113</v>
      </c>
      <c r="Z73" s="66" t="s">
        <v>113</v>
      </c>
      <c r="AA73" s="66" t="s">
        <v>113</v>
      </c>
      <c r="AB73" s="66" t="s">
        <v>113</v>
      </c>
      <c r="AC73" s="66" t="s">
        <v>113</v>
      </c>
      <c r="AD73" s="66" t="s">
        <v>113</v>
      </c>
      <c r="AE73" s="66" t="s">
        <v>113</v>
      </c>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8DCA-BB35-45C0-9A73-564DD72843D0}">
  <sheetPr>
    <tabColor rgb="FF2D615F"/>
  </sheetPr>
  <dimension ref="A1:AF146"/>
  <sheetViews>
    <sheetView showGridLines="0" zoomScale="60" zoomScaleNormal="60" workbookViewId="0">
      <pane xSplit="12" ySplit="6" topLeftCell="M7" activePane="bottomRight" state="frozen"/>
      <selection pane="topRight"/>
      <selection pane="bottomLeft"/>
      <selection pane="bottomRight"/>
    </sheetView>
  </sheetViews>
  <sheetFormatPr defaultColWidth="8.69921875" defaultRowHeight="14.4" outlineLevelRow="1" outlineLevelCol="1" x14ac:dyDescent="0.45"/>
  <cols>
    <col min="1" max="1" width="2.19921875" style="2" customWidth="1"/>
    <col min="2" max="2" width="8.69921875" style="2" hidden="1" customWidth="1" outlineLevel="1"/>
    <col min="3" max="3" width="0.69921875" style="2" customWidth="1" collapsed="1"/>
    <col min="4" max="6" width="2.19921875" style="159" customWidth="1"/>
    <col min="7" max="10" width="2.19921875" style="159" hidden="1" customWidth="1" outlineLevel="1"/>
    <col min="11" max="11" width="13.5" style="159" customWidth="1" collapsed="1"/>
    <col min="12" max="12" width="9.09765625" style="4" customWidth="1"/>
    <col min="13" max="22" width="9.09765625" style="2" hidden="1" customWidth="1" outlineLevel="1"/>
    <col min="23" max="23" width="9.09765625" style="170" customWidth="1" collapsed="1"/>
    <col min="24" max="29" width="9.09765625" style="2" customWidth="1"/>
    <col min="30" max="30" width="0.8984375" style="2" customWidth="1" collapsed="1"/>
    <col min="31" max="31" width="8.69921875" style="159" customWidth="1"/>
    <col min="32" max="16384" width="8.69921875" style="2"/>
  </cols>
  <sheetData>
    <row r="1" spans="3:32" x14ac:dyDescent="0.45">
      <c r="AF1" s="72" t="s">
        <v>474</v>
      </c>
    </row>
    <row r="2" spans="3:32" hidden="1" outlineLevel="1" x14ac:dyDescent="0.45">
      <c r="W2" s="170">
        <f>Model!W2</f>
        <v>45717</v>
      </c>
      <c r="X2" s="24">
        <f>EDATE(W2,12)</f>
        <v>46082</v>
      </c>
      <c r="Y2" s="25">
        <f t="shared" ref="Y2:AC2" si="0">EDATE(X2,12)</f>
        <v>46447</v>
      </c>
      <c r="Z2" s="25">
        <f t="shared" si="0"/>
        <v>46813</v>
      </c>
      <c r="AA2" s="25">
        <f t="shared" si="0"/>
        <v>47178</v>
      </c>
      <c r="AB2" s="25">
        <f t="shared" si="0"/>
        <v>47543</v>
      </c>
      <c r="AC2" s="25">
        <f t="shared" si="0"/>
        <v>47908</v>
      </c>
      <c r="AF2" s="72" t="s">
        <v>474</v>
      </c>
    </row>
    <row r="3" spans="3:32" hidden="1" outlineLevel="1" x14ac:dyDescent="0.45">
      <c r="AF3" s="72" t="s">
        <v>474</v>
      </c>
    </row>
    <row r="4" spans="3:32" collapsed="1" x14ac:dyDescent="0.45">
      <c r="D4" s="217" t="s">
        <v>499</v>
      </c>
      <c r="AF4" s="72" t="s">
        <v>474</v>
      </c>
    </row>
    <row r="5" spans="3:32" x14ac:dyDescent="0.45">
      <c r="D5" s="159" t="s">
        <v>1</v>
      </c>
      <c r="W5" s="32" t="str">
        <f>Format!$E$12</f>
        <v>Act</v>
      </c>
      <c r="X5" s="28" t="str">
        <f>Format!$E$13</f>
        <v>Est</v>
      </c>
      <c r="AF5" s="72" t="s">
        <v>474</v>
      </c>
    </row>
    <row r="6" spans="3:32" x14ac:dyDescent="0.45">
      <c r="L6" s="3" t="s">
        <v>3</v>
      </c>
      <c r="W6" s="171" t="str">
        <f>TEXT(W2,"yy")&amp;"/"&amp;TEXT(W2,"m")</f>
        <v>25/3</v>
      </c>
      <c r="X6" s="111" t="str">
        <f>TEXT(X2,"yy")&amp;"/"&amp;TEXT(X2,"m")&amp;"E"</f>
        <v>26/3E</v>
      </c>
      <c r="Y6" s="111" t="str">
        <f t="shared" ref="Y6:AB6" si="1">TEXT(Y2,"yy")&amp;"/"&amp;TEXT(Y2,"m")&amp;"E"</f>
        <v>27/3E</v>
      </c>
      <c r="Z6" s="111" t="str">
        <f t="shared" si="1"/>
        <v>28/3E</v>
      </c>
      <c r="AA6" s="111" t="str">
        <f t="shared" si="1"/>
        <v>29/3E</v>
      </c>
      <c r="AB6" s="111" t="str">
        <f t="shared" si="1"/>
        <v>30/3E</v>
      </c>
      <c r="AC6" s="111" t="str">
        <f>TEXT(AC2,"yy")&amp;"/"&amp;TEXT(AC2,"m")&amp;"E～"</f>
        <v>31/3E～</v>
      </c>
      <c r="AE6" s="111"/>
      <c r="AF6" s="72" t="s">
        <v>474</v>
      </c>
    </row>
    <row r="7" spans="3:32" ht="4.95" customHeight="1" x14ac:dyDescent="0.45">
      <c r="AF7" s="72" t="s">
        <v>474</v>
      </c>
    </row>
    <row r="8" spans="3:32" x14ac:dyDescent="0.45">
      <c r="C8" s="176" t="s">
        <v>465</v>
      </c>
      <c r="D8" s="176"/>
      <c r="AF8" s="72" t="s">
        <v>474</v>
      </c>
    </row>
    <row r="9" spans="3:32" x14ac:dyDescent="0.45">
      <c r="D9" s="177" t="s">
        <v>191</v>
      </c>
      <c r="E9" s="178" t="s">
        <v>473</v>
      </c>
      <c r="F9" s="178"/>
      <c r="G9" s="178"/>
      <c r="H9" s="178"/>
      <c r="I9" s="178"/>
      <c r="J9" s="178"/>
      <c r="K9" s="178"/>
      <c r="L9" s="179"/>
      <c r="M9" s="180"/>
      <c r="N9" s="180"/>
      <c r="O9" s="180"/>
      <c r="P9" s="180"/>
      <c r="Q9" s="180"/>
      <c r="R9" s="180"/>
      <c r="S9" s="180"/>
      <c r="T9" s="180"/>
      <c r="U9" s="180"/>
      <c r="V9" s="180"/>
      <c r="W9" s="181"/>
      <c r="X9" s="180"/>
      <c r="Y9" s="180"/>
      <c r="Z9" s="180"/>
      <c r="AA9" s="180"/>
      <c r="AB9" s="180"/>
      <c r="AC9" s="180"/>
      <c r="AD9" s="180"/>
      <c r="AE9" s="182"/>
      <c r="AF9" s="72" t="s">
        <v>474</v>
      </c>
    </row>
    <row r="10" spans="3:32" x14ac:dyDescent="0.45">
      <c r="D10" s="183" t="s">
        <v>191</v>
      </c>
      <c r="E10" s="163" t="s">
        <v>476</v>
      </c>
      <c r="F10" s="163"/>
      <c r="G10" s="163"/>
      <c r="H10" s="163"/>
      <c r="I10" s="163"/>
      <c r="J10" s="163"/>
      <c r="K10" s="163"/>
      <c r="L10" s="12"/>
      <c r="M10" s="17"/>
      <c r="N10" s="17"/>
      <c r="O10" s="17"/>
      <c r="P10" s="17"/>
      <c r="Q10" s="17"/>
      <c r="R10" s="17"/>
      <c r="S10" s="17"/>
      <c r="T10" s="17"/>
      <c r="U10" s="17"/>
      <c r="V10" s="17"/>
      <c r="W10" s="172"/>
      <c r="X10" s="17"/>
      <c r="Y10" s="17"/>
      <c r="Z10" s="17"/>
      <c r="AA10" s="17"/>
      <c r="AB10" s="17"/>
      <c r="AC10" s="17"/>
      <c r="AD10" s="17"/>
      <c r="AE10" s="184"/>
      <c r="AF10" s="72" t="s">
        <v>474</v>
      </c>
    </row>
    <row r="11" spans="3:32" x14ac:dyDescent="0.45">
      <c r="D11" s="183" t="s">
        <v>191</v>
      </c>
      <c r="E11" s="163" t="s">
        <v>472</v>
      </c>
      <c r="F11" s="163"/>
      <c r="G11" s="163"/>
      <c r="H11" s="163"/>
      <c r="I11" s="163"/>
      <c r="J11" s="163"/>
      <c r="K11" s="163"/>
      <c r="L11" s="12"/>
      <c r="M11" s="17"/>
      <c r="N11" s="17"/>
      <c r="O11" s="17"/>
      <c r="P11" s="17"/>
      <c r="Q11" s="17"/>
      <c r="R11" s="17"/>
      <c r="S11" s="17"/>
      <c r="T11" s="17"/>
      <c r="U11" s="17"/>
      <c r="V11" s="17"/>
      <c r="W11" s="172"/>
      <c r="X11" s="17"/>
      <c r="Y11" s="17"/>
      <c r="Z11" s="17"/>
      <c r="AA11" s="17"/>
      <c r="AB11" s="17"/>
      <c r="AC11" s="17"/>
      <c r="AD11" s="17"/>
      <c r="AE11" s="184"/>
      <c r="AF11" s="72" t="s">
        <v>474</v>
      </c>
    </row>
    <row r="12" spans="3:32" x14ac:dyDescent="0.45">
      <c r="D12" s="185" t="s">
        <v>191</v>
      </c>
      <c r="E12" s="186" t="s">
        <v>505</v>
      </c>
      <c r="F12" s="186"/>
      <c r="G12" s="186"/>
      <c r="H12" s="186"/>
      <c r="I12" s="186"/>
      <c r="J12" s="186"/>
      <c r="K12" s="186"/>
      <c r="L12" s="187"/>
      <c r="M12" s="188"/>
      <c r="N12" s="188"/>
      <c r="O12" s="188"/>
      <c r="P12" s="188"/>
      <c r="Q12" s="188"/>
      <c r="R12" s="188"/>
      <c r="S12" s="188"/>
      <c r="T12" s="188"/>
      <c r="U12" s="188"/>
      <c r="V12" s="188"/>
      <c r="W12" s="189"/>
      <c r="X12" s="188"/>
      <c r="Y12" s="188"/>
      <c r="Z12" s="188"/>
      <c r="AA12" s="188"/>
      <c r="AB12" s="188"/>
      <c r="AC12" s="188"/>
      <c r="AD12" s="188"/>
      <c r="AE12" s="190"/>
      <c r="AF12" s="72" t="s">
        <v>113</v>
      </c>
    </row>
    <row r="13" spans="3:32" ht="4.95" customHeight="1" x14ac:dyDescent="0.45">
      <c r="AF13" s="72" t="s">
        <v>474</v>
      </c>
    </row>
    <row r="14" spans="3:32" x14ac:dyDescent="0.45">
      <c r="C14" s="176" t="s">
        <v>466</v>
      </c>
      <c r="D14" s="176"/>
      <c r="AF14" s="72" t="s">
        <v>474</v>
      </c>
    </row>
    <row r="15" spans="3:32" ht="4.95" customHeight="1" x14ac:dyDescent="0.45">
      <c r="AF15" s="72" t="s">
        <v>474</v>
      </c>
    </row>
    <row r="16" spans="3:32" x14ac:dyDescent="0.45">
      <c r="D16" s="230" t="str">
        <f>Format!$E$5&amp;"（"&amp;Format!$E$6&amp;"）"</f>
        <v>（）</v>
      </c>
      <c r="E16" s="230"/>
      <c r="F16" s="230"/>
      <c r="G16" s="230"/>
      <c r="H16" s="230"/>
      <c r="I16" s="230"/>
      <c r="J16" s="230"/>
      <c r="K16" s="230"/>
      <c r="L16" s="203"/>
      <c r="M16" s="203"/>
      <c r="N16" s="203"/>
      <c r="O16" s="203"/>
      <c r="P16" s="203"/>
      <c r="Q16" s="203"/>
      <c r="R16" s="203"/>
      <c r="S16" s="203"/>
      <c r="T16" s="203"/>
      <c r="U16" s="203"/>
      <c r="V16" s="203"/>
      <c r="W16" s="227" t="str">
        <f>W$5</f>
        <v>Act</v>
      </c>
      <c r="X16" s="231" t="str">
        <f>X$5</f>
        <v>Est</v>
      </c>
      <c r="Y16" s="203"/>
      <c r="Z16" s="203"/>
      <c r="AA16" s="203"/>
      <c r="AB16" s="203"/>
      <c r="AC16" s="203"/>
      <c r="AF16" s="72" t="s">
        <v>474</v>
      </c>
    </row>
    <row r="17" spans="4:32" x14ac:dyDescent="0.45">
      <c r="D17" s="232" t="s">
        <v>444</v>
      </c>
      <c r="E17" s="232"/>
      <c r="F17" s="232"/>
      <c r="G17" s="232"/>
      <c r="H17" s="232"/>
      <c r="I17" s="232"/>
      <c r="J17" s="232"/>
      <c r="K17" s="232"/>
      <c r="L17" s="233" t="str">
        <f>L$6</f>
        <v>単位</v>
      </c>
      <c r="M17" s="211"/>
      <c r="N17" s="211"/>
      <c r="O17" s="211"/>
      <c r="P17" s="211"/>
      <c r="Q17" s="211"/>
      <c r="R17" s="211"/>
      <c r="S17" s="211"/>
      <c r="T17" s="211"/>
      <c r="U17" s="211"/>
      <c r="V17" s="211"/>
      <c r="W17" s="234" t="str">
        <f>W$6</f>
        <v>25/3</v>
      </c>
      <c r="X17" s="233" t="str">
        <f t="shared" ref="X17:AC17" si="2">X$6</f>
        <v>26/3E</v>
      </c>
      <c r="Y17" s="233" t="str">
        <f t="shared" si="2"/>
        <v>27/3E</v>
      </c>
      <c r="Z17" s="233" t="str">
        <f t="shared" si="2"/>
        <v>28/3E</v>
      </c>
      <c r="AA17" s="233" t="str">
        <f t="shared" si="2"/>
        <v>29/3E</v>
      </c>
      <c r="AB17" s="233" t="str">
        <f t="shared" si="2"/>
        <v>30/3E</v>
      </c>
      <c r="AC17" s="233" t="str">
        <f t="shared" si="2"/>
        <v>31/3E～</v>
      </c>
      <c r="AF17" s="72" t="s">
        <v>474</v>
      </c>
    </row>
    <row r="18" spans="4:32" x14ac:dyDescent="0.45">
      <c r="D18" s="159" t="str">
        <f>Model!$D$131</f>
        <v>売上高</v>
      </c>
      <c r="L18" s="4" t="str">
        <f>Format!$E$10</f>
        <v>百万円</v>
      </c>
      <c r="W18" s="170">
        <f>IFERROR(Model!W$131,"-")</f>
        <v>0</v>
      </c>
      <c r="X18" s="2">
        <f>IFERROR(Model!X$131,"-")</f>
        <v>0</v>
      </c>
      <c r="Y18" s="2">
        <f>IFERROR(Model!Y$131,"-")</f>
        <v>0</v>
      </c>
      <c r="Z18" s="2">
        <f>IFERROR(Model!Z$131,"-")</f>
        <v>0</v>
      </c>
      <c r="AA18" s="2">
        <f>IFERROR(Model!AA$131,"-")</f>
        <v>0</v>
      </c>
      <c r="AB18" s="2">
        <f>IFERROR(Model!AB$131,"-")</f>
        <v>0</v>
      </c>
      <c r="AC18" s="2">
        <f>AB18</f>
        <v>0</v>
      </c>
      <c r="AF18" s="72" t="s">
        <v>474</v>
      </c>
    </row>
    <row r="19" spans="4:32" x14ac:dyDescent="0.45">
      <c r="D19" s="159" t="str">
        <f>Model!$D$140</f>
        <v>営業利益</v>
      </c>
      <c r="L19" s="4" t="str">
        <f>Format!$E$10</f>
        <v>百万円</v>
      </c>
      <c r="W19" s="170">
        <f>IFERROR(Model!W$140,"-")</f>
        <v>0</v>
      </c>
      <c r="X19" s="2">
        <f>IFERROR(Model!X$140,"-")</f>
        <v>0</v>
      </c>
      <c r="Y19" s="2">
        <f>IFERROR(Model!Y$140,"-")</f>
        <v>0</v>
      </c>
      <c r="Z19" s="2">
        <f>IFERROR(Model!Z$140,"-")</f>
        <v>0</v>
      </c>
      <c r="AA19" s="2">
        <f>IFERROR(Model!AA$140,"-")</f>
        <v>0</v>
      </c>
      <c r="AB19" s="2">
        <f>IFERROR(Model!AB$140,"-")</f>
        <v>0</v>
      </c>
      <c r="AC19" s="2">
        <f>AB19</f>
        <v>0</v>
      </c>
      <c r="AF19" s="72" t="s">
        <v>474</v>
      </c>
    </row>
    <row r="20" spans="4:32" x14ac:dyDescent="0.45">
      <c r="D20" s="159" t="str">
        <f>Model!$D$159</f>
        <v>税金等調整前当期純利益</v>
      </c>
      <c r="L20" s="4" t="str">
        <f>Format!$E$10</f>
        <v>百万円</v>
      </c>
      <c r="W20" s="170">
        <f>IFERROR(Model!W$159,"-")</f>
        <v>0</v>
      </c>
      <c r="X20" s="2">
        <f>IFERROR(Model!X$159,"-")</f>
        <v>0</v>
      </c>
      <c r="Y20" s="2">
        <f>IFERROR(Model!Y$159,"-")</f>
        <v>0</v>
      </c>
      <c r="Z20" s="2">
        <f>IFERROR(Model!Z$159,"-")</f>
        <v>0</v>
      </c>
      <c r="AA20" s="2">
        <f>IFERROR(Model!AA$159,"-")</f>
        <v>0</v>
      </c>
      <c r="AB20" s="2">
        <f>IFERROR(Model!AB$159,"-")</f>
        <v>0</v>
      </c>
      <c r="AC20" s="2">
        <f>AB20</f>
        <v>0</v>
      </c>
      <c r="AF20" s="72" t="s">
        <v>474</v>
      </c>
    </row>
    <row r="21" spans="4:32" x14ac:dyDescent="0.45">
      <c r="D21" s="163" t="str">
        <f>Model!$D$443</f>
        <v>FCF</v>
      </c>
      <c r="E21" s="163"/>
      <c r="F21" s="163"/>
      <c r="G21" s="163"/>
      <c r="H21" s="163"/>
      <c r="I21" s="163"/>
      <c r="J21" s="163"/>
      <c r="K21" s="163"/>
      <c r="L21" s="12" t="str">
        <f>Format!$E$10</f>
        <v>百万円</v>
      </c>
      <c r="M21" s="17"/>
      <c r="N21" s="17"/>
      <c r="O21" s="17"/>
      <c r="P21" s="17"/>
      <c r="Q21" s="17"/>
      <c r="R21" s="17"/>
      <c r="S21" s="17"/>
      <c r="T21" s="17"/>
      <c r="U21" s="17"/>
      <c r="V21" s="17"/>
      <c r="W21" s="172" t="str">
        <f>IFERROR(Model!W$443,"-")</f>
        <v>-</v>
      </c>
      <c r="X21" s="17">
        <f>IFERROR(Model!X$443,"-")</f>
        <v>0</v>
      </c>
      <c r="Y21" s="17">
        <f>IFERROR(Model!Y$443,"-")</f>
        <v>0</v>
      </c>
      <c r="Z21" s="17">
        <f>IFERROR(Model!Z$443,"-")</f>
        <v>0</v>
      </c>
      <c r="AA21" s="17">
        <f>IFERROR(Model!AA$443,"-")</f>
        <v>0</v>
      </c>
      <c r="AB21" s="17">
        <f>IFERROR(Model!AB$443,"-")</f>
        <v>0</v>
      </c>
      <c r="AC21" s="17">
        <f>IFERROR(AC19*(100-AA35)/100,"-")</f>
        <v>0</v>
      </c>
      <c r="AF21" s="72" t="s">
        <v>474</v>
      </c>
    </row>
    <row r="22" spans="4:32" x14ac:dyDescent="0.45">
      <c r="D22" s="159" t="s">
        <v>445</v>
      </c>
      <c r="L22" s="4" t="s">
        <v>143</v>
      </c>
      <c r="W22" s="173" t="s">
        <v>143</v>
      </c>
      <c r="X22" s="169" t="str">
        <f t="shared" ref="X22:AB22" si="3">IF($AA$36=0,"-",(1+$AA$36/100)^X23)</f>
        <v>-</v>
      </c>
      <c r="Y22" s="169" t="str">
        <f t="shared" si="3"/>
        <v>-</v>
      </c>
      <c r="Z22" s="169" t="str">
        <f t="shared" si="3"/>
        <v>-</v>
      </c>
      <c r="AA22" s="169" t="str">
        <f t="shared" si="3"/>
        <v>-</v>
      </c>
      <c r="AB22" s="169" t="str">
        <f t="shared" si="3"/>
        <v>-</v>
      </c>
      <c r="AC22" s="169" t="str">
        <f>IF($AA$36=0,"-",(1+$AA$36/100)^AC23)</f>
        <v>-</v>
      </c>
      <c r="AF22" s="72" t="s">
        <v>474</v>
      </c>
    </row>
    <row r="23" spans="4:32" hidden="1" outlineLevel="1" x14ac:dyDescent="0.45">
      <c r="E23" s="159" t="s">
        <v>446</v>
      </c>
      <c r="L23" s="4" t="s">
        <v>143</v>
      </c>
      <c r="X23" s="2">
        <v>1</v>
      </c>
      <c r="Y23" s="2">
        <f>X23+1</f>
        <v>2</v>
      </c>
      <c r="Z23" s="2">
        <f t="shared" ref="Z23:AB23" si="4">Y23+1</f>
        <v>3</v>
      </c>
      <c r="AA23" s="2">
        <f t="shared" si="4"/>
        <v>4</v>
      </c>
      <c r="AB23" s="2">
        <f t="shared" si="4"/>
        <v>5</v>
      </c>
      <c r="AC23" s="2">
        <f>AB23</f>
        <v>5</v>
      </c>
      <c r="AF23" s="72" t="s">
        <v>474</v>
      </c>
    </row>
    <row r="24" spans="4:32" collapsed="1" x14ac:dyDescent="0.45">
      <c r="D24" s="163" t="str">
        <f>D21&amp;"現在価値"</f>
        <v>FCF現在価値</v>
      </c>
      <c r="E24" s="163"/>
      <c r="F24" s="163"/>
      <c r="G24" s="163"/>
      <c r="H24" s="163"/>
      <c r="I24" s="163"/>
      <c r="J24" s="163"/>
      <c r="K24" s="163"/>
      <c r="L24" s="12" t="str">
        <f>Format!$E$10</f>
        <v>百万円</v>
      </c>
      <c r="M24" s="17"/>
      <c r="N24" s="17"/>
      <c r="O24" s="17"/>
      <c r="P24" s="17"/>
      <c r="Q24" s="17"/>
      <c r="R24" s="17"/>
      <c r="S24" s="17"/>
      <c r="T24" s="17"/>
      <c r="U24" s="17"/>
      <c r="V24" s="17"/>
      <c r="W24" s="172" t="s">
        <v>143</v>
      </c>
      <c r="X24" s="17" t="str">
        <f>IFERROR(X21/X22,"-")</f>
        <v>-</v>
      </c>
      <c r="Y24" s="17" t="str">
        <f t="shared" ref="Y24:AB24" si="5">IFERROR(Y21/Y22,"-")</f>
        <v>-</v>
      </c>
      <c r="Z24" s="17" t="str">
        <f t="shared" si="5"/>
        <v>-</v>
      </c>
      <c r="AA24" s="17" t="str">
        <f t="shared" si="5"/>
        <v>-</v>
      </c>
      <c r="AB24" s="17" t="str">
        <f t="shared" si="5"/>
        <v>-</v>
      </c>
      <c r="AC24" s="17" t="str">
        <f>IFERROR(IF($AA$36=0,"-",AC21/(($AA$36-$AA$37)/100)/AC22),"-")</f>
        <v>-</v>
      </c>
      <c r="AF24" s="72" t="s">
        <v>474</v>
      </c>
    </row>
    <row r="25" spans="4:32" ht="4.95" customHeight="1" thickBot="1" x14ac:dyDescent="0.5">
      <c r="AF25" s="72" t="s">
        <v>474</v>
      </c>
    </row>
    <row r="26" spans="4:32" ht="4.95" customHeight="1" thickTop="1" x14ac:dyDescent="0.45">
      <c r="D26" s="160"/>
      <c r="E26" s="160"/>
      <c r="F26" s="160"/>
      <c r="G26" s="160"/>
      <c r="H26" s="160"/>
      <c r="I26" s="160"/>
      <c r="J26" s="160"/>
      <c r="K26" s="160"/>
      <c r="L26" s="161"/>
      <c r="M26" s="162"/>
      <c r="N26" s="162"/>
      <c r="O26" s="162"/>
      <c r="P26" s="162"/>
      <c r="Q26" s="162"/>
      <c r="R26" s="162"/>
      <c r="S26" s="162"/>
      <c r="T26" s="162"/>
      <c r="U26" s="162"/>
      <c r="V26" s="162"/>
      <c r="W26" s="174"/>
      <c r="X26" s="162"/>
      <c r="Y26" s="162"/>
      <c r="Z26" s="162"/>
      <c r="AA26" s="162"/>
      <c r="AB26" s="162"/>
      <c r="AC26" s="162"/>
      <c r="AF26" s="72" t="s">
        <v>474</v>
      </c>
    </row>
    <row r="27" spans="4:32" x14ac:dyDescent="0.45">
      <c r="D27" s="235" t="str">
        <f>D$5</f>
        <v>項目</v>
      </c>
      <c r="E27" s="235"/>
      <c r="F27" s="235"/>
      <c r="G27" s="235"/>
      <c r="H27" s="235"/>
      <c r="I27" s="235"/>
      <c r="J27" s="235"/>
      <c r="K27" s="235"/>
      <c r="L27" s="236" t="str">
        <f>L$6</f>
        <v>単位</v>
      </c>
      <c r="M27" s="237"/>
      <c r="N27" s="237"/>
      <c r="O27" s="237"/>
      <c r="P27" s="237"/>
      <c r="Q27" s="237"/>
      <c r="R27" s="237"/>
      <c r="S27" s="237"/>
      <c r="T27" s="237"/>
      <c r="U27" s="237"/>
      <c r="V27" s="237"/>
      <c r="W27" s="238" t="s">
        <v>448</v>
      </c>
      <c r="X27" s="167" t="s">
        <v>455</v>
      </c>
      <c r="Y27" s="165"/>
      <c r="Z27" s="175" t="str">
        <f>$L$6</f>
        <v>単位</v>
      </c>
      <c r="AA27" s="166" t="s">
        <v>456</v>
      </c>
      <c r="AF27" s="72" t="s">
        <v>474</v>
      </c>
    </row>
    <row r="28" spans="4:32" x14ac:dyDescent="0.45">
      <c r="D28" s="163" t="str">
        <f>D24&amp;"計"</f>
        <v>FCF現在価値計</v>
      </c>
      <c r="E28" s="163"/>
      <c r="F28" s="163"/>
      <c r="G28" s="163"/>
      <c r="H28" s="163"/>
      <c r="I28" s="163"/>
      <c r="J28" s="163"/>
      <c r="K28" s="163"/>
      <c r="L28" s="12" t="str">
        <f>Format!$E$10</f>
        <v>百万円</v>
      </c>
      <c r="M28" s="17"/>
      <c r="N28" s="17"/>
      <c r="O28" s="17"/>
      <c r="P28" s="17"/>
      <c r="Q28" s="17"/>
      <c r="R28" s="17"/>
      <c r="S28" s="17"/>
      <c r="T28" s="17"/>
      <c r="U28" s="17"/>
      <c r="V28" s="17"/>
      <c r="W28" s="172">
        <f>SUM(W24:AC24)</f>
        <v>0</v>
      </c>
      <c r="X28" s="159" t="str">
        <f>Model!$D$388</f>
        <v>株主資本</v>
      </c>
      <c r="Z28" s="148" t="str">
        <f>Format!$E$10</f>
        <v>百万円</v>
      </c>
      <c r="AA28" s="2">
        <f>IFERROR(Model!W$388,"-")</f>
        <v>0</v>
      </c>
      <c r="AF28" s="72" t="s">
        <v>474</v>
      </c>
    </row>
    <row r="29" spans="4:32" x14ac:dyDescent="0.45">
      <c r="E29" s="159" t="s">
        <v>449</v>
      </c>
      <c r="F29" s="159" t="str">
        <f>Model!$F$274</f>
        <v>現預金</v>
      </c>
      <c r="L29" s="4" t="str">
        <f>Format!$E$10</f>
        <v>百万円</v>
      </c>
      <c r="W29" s="170" t="str">
        <f>IFERROR(Model!W$274,"-")</f>
        <v>-</v>
      </c>
      <c r="X29" s="163" t="str">
        <f>Model!$F$271</f>
        <v>有利子負債</v>
      </c>
      <c r="Y29" s="17"/>
      <c r="Z29" s="152" t="str">
        <f>Format!$E$10</f>
        <v>百万円</v>
      </c>
      <c r="AA29" s="17" t="str">
        <f>IFERROR(Model!W$271,"-")</f>
        <v>-</v>
      </c>
      <c r="AF29" s="72" t="s">
        <v>474</v>
      </c>
    </row>
    <row r="30" spans="4:32" x14ac:dyDescent="0.45">
      <c r="E30" s="111" t="s">
        <v>450</v>
      </c>
      <c r="F30" s="159" t="str">
        <f>Model!$F$271</f>
        <v>有利子負債</v>
      </c>
      <c r="L30" s="4" t="str">
        <f>Format!$E$10</f>
        <v>百万円</v>
      </c>
      <c r="W30" s="170" t="str">
        <f>IFERROR(-Model!W$271,"-")</f>
        <v>-</v>
      </c>
      <c r="X30" s="159" t="s">
        <v>457</v>
      </c>
      <c r="Z30" s="148" t="s">
        <v>47</v>
      </c>
      <c r="AA30" s="10">
        <v>1.5</v>
      </c>
      <c r="AF30" s="72" t="s">
        <v>474</v>
      </c>
    </row>
    <row r="31" spans="4:32" x14ac:dyDescent="0.45">
      <c r="E31" s="111" t="s">
        <v>451</v>
      </c>
      <c r="F31" s="159" t="s">
        <v>452</v>
      </c>
      <c r="L31" s="4" t="str">
        <f>Format!$E$10</f>
        <v>百万円</v>
      </c>
      <c r="W31" s="170">
        <f>SUM(W32:W34)</f>
        <v>0</v>
      </c>
      <c r="X31" s="163" t="s">
        <v>458</v>
      </c>
      <c r="Y31" s="17"/>
      <c r="Z31" s="152" t="s">
        <v>47</v>
      </c>
      <c r="AA31" s="168">
        <v>6.5</v>
      </c>
      <c r="AF31" s="72" t="s">
        <v>474</v>
      </c>
    </row>
    <row r="32" spans="4:32" x14ac:dyDescent="0.45">
      <c r="F32" s="159" t="s">
        <v>451</v>
      </c>
      <c r="K32" s="159" t="s">
        <v>48</v>
      </c>
      <c r="L32" s="4" t="str">
        <f>Format!$E$10</f>
        <v>百万円</v>
      </c>
      <c r="X32" s="159" t="s">
        <v>459</v>
      </c>
      <c r="Z32" s="148" t="s">
        <v>143</v>
      </c>
      <c r="AA32" s="10">
        <v>1</v>
      </c>
      <c r="AF32" s="72" t="s">
        <v>474</v>
      </c>
    </row>
    <row r="33" spans="3:32" x14ac:dyDescent="0.45">
      <c r="F33" s="159" t="s">
        <v>451</v>
      </c>
      <c r="K33" s="159" t="s">
        <v>61</v>
      </c>
      <c r="L33" s="4" t="str">
        <f>Format!$E$10</f>
        <v>百万円</v>
      </c>
      <c r="X33" s="163" t="s">
        <v>460</v>
      </c>
      <c r="Y33" s="17"/>
      <c r="Z33" s="152" t="s">
        <v>47</v>
      </c>
      <c r="AA33" s="168">
        <f>AA32*AA31+AA30</f>
        <v>8</v>
      </c>
      <c r="AF33" s="72" t="s">
        <v>474</v>
      </c>
    </row>
    <row r="34" spans="3:32" x14ac:dyDescent="0.45">
      <c r="F34" s="159" t="s">
        <v>451</v>
      </c>
      <c r="K34" s="159" t="s">
        <v>49</v>
      </c>
      <c r="L34" s="4" t="str">
        <f>Format!$E$10</f>
        <v>百万円</v>
      </c>
      <c r="X34" s="159" t="s">
        <v>461</v>
      </c>
      <c r="Z34" s="148" t="s">
        <v>47</v>
      </c>
      <c r="AA34" s="10">
        <v>1.5</v>
      </c>
      <c r="AF34" s="72" t="s">
        <v>474</v>
      </c>
    </row>
    <row r="35" spans="3:32" x14ac:dyDescent="0.45">
      <c r="D35" s="163" t="str">
        <f>D21&amp;"評価による価値"</f>
        <v>FCF評価による価値</v>
      </c>
      <c r="E35" s="163"/>
      <c r="F35" s="163"/>
      <c r="G35" s="163"/>
      <c r="H35" s="163"/>
      <c r="I35" s="163"/>
      <c r="J35" s="163"/>
      <c r="K35" s="163"/>
      <c r="L35" s="12" t="str">
        <f>Format!$E$10</f>
        <v>百万円</v>
      </c>
      <c r="M35" s="17"/>
      <c r="N35" s="17"/>
      <c r="O35" s="17"/>
      <c r="P35" s="17"/>
      <c r="Q35" s="17"/>
      <c r="R35" s="17"/>
      <c r="S35" s="17"/>
      <c r="T35" s="17"/>
      <c r="U35" s="17"/>
      <c r="V35" s="17"/>
      <c r="W35" s="172">
        <f>SUM(W28,W29,W30,W31)</f>
        <v>0</v>
      </c>
      <c r="X35" s="163" t="s">
        <v>462</v>
      </c>
      <c r="Y35" s="17"/>
      <c r="Z35" s="152" t="s">
        <v>47</v>
      </c>
      <c r="AA35" s="168">
        <f>Format!$E$9</f>
        <v>30.62</v>
      </c>
      <c r="AF35" s="72" t="s">
        <v>474</v>
      </c>
    </row>
    <row r="36" spans="3:32" x14ac:dyDescent="0.45">
      <c r="D36" s="159" t="s">
        <v>453</v>
      </c>
      <c r="L36" s="4" t="s">
        <v>139</v>
      </c>
      <c r="W36" s="191">
        <f>SUM(Model!X$221,Model!X$222)</f>
        <v>0</v>
      </c>
      <c r="X36" s="159" t="s">
        <v>463</v>
      </c>
      <c r="Z36" s="148" t="s">
        <v>47</v>
      </c>
      <c r="AA36" s="10">
        <f>AA33*IF(OR(AA28=0,AA28="-"),0,AA28/SUM(AA28,AA29))+AA34*(100-AA35)/100*IF(OR(AA29=0,AA29="-"),0,AA29/SUM(AA28,AA29))</f>
        <v>0</v>
      </c>
      <c r="AF36" s="72" t="s">
        <v>474</v>
      </c>
    </row>
    <row r="37" spans="3:32" x14ac:dyDescent="0.45">
      <c r="D37" s="163" t="s">
        <v>454</v>
      </c>
      <c r="E37" s="163"/>
      <c r="F37" s="163"/>
      <c r="G37" s="163"/>
      <c r="H37" s="163"/>
      <c r="I37" s="163"/>
      <c r="J37" s="163"/>
      <c r="K37" s="163"/>
      <c r="L37" s="12" t="s">
        <v>138</v>
      </c>
      <c r="M37" s="17"/>
      <c r="N37" s="17"/>
      <c r="O37" s="17"/>
      <c r="P37" s="17"/>
      <c r="Q37" s="17"/>
      <c r="R37" s="17"/>
      <c r="S37" s="17"/>
      <c r="T37" s="17"/>
      <c r="U37" s="17"/>
      <c r="V37" s="17"/>
      <c r="W37" s="164" t="str">
        <f>IFERROR(ROUND(W35*Format!$E$11/W36,-1),"-")</f>
        <v>-</v>
      </c>
      <c r="X37" s="163" t="s">
        <v>464</v>
      </c>
      <c r="Y37" s="17"/>
      <c r="Z37" s="152" t="s">
        <v>47</v>
      </c>
      <c r="AA37" s="168">
        <v>0</v>
      </c>
      <c r="AF37" s="72" t="s">
        <v>474</v>
      </c>
    </row>
    <row r="38" spans="3:32" ht="4.95" customHeight="1" thickBot="1" x14ac:dyDescent="0.5">
      <c r="X38" s="159"/>
      <c r="AF38" s="72" t="s">
        <v>474</v>
      </c>
    </row>
    <row r="39" spans="3:32" ht="4.95" customHeight="1" thickTop="1" x14ac:dyDescent="0.45">
      <c r="D39" s="160"/>
      <c r="E39" s="160"/>
      <c r="F39" s="160"/>
      <c r="G39" s="160"/>
      <c r="H39" s="160"/>
      <c r="I39" s="160"/>
      <c r="J39" s="160"/>
      <c r="K39" s="160"/>
      <c r="L39" s="161"/>
      <c r="M39" s="162"/>
      <c r="N39" s="162"/>
      <c r="O39" s="162"/>
      <c r="P39" s="162"/>
      <c r="Q39" s="162"/>
      <c r="R39" s="162"/>
      <c r="S39" s="162"/>
      <c r="T39" s="162"/>
      <c r="U39" s="162"/>
      <c r="V39" s="162"/>
      <c r="W39" s="174"/>
      <c r="X39" s="162"/>
      <c r="Y39" s="162"/>
      <c r="Z39" s="162"/>
      <c r="AA39" s="162"/>
      <c r="AF39" s="72" t="s">
        <v>474</v>
      </c>
    </row>
    <row r="40" spans="3:32" x14ac:dyDescent="0.45">
      <c r="C40" s="176" t="s">
        <v>469</v>
      </c>
      <c r="D40" s="176"/>
      <c r="AF40" s="72" t="s">
        <v>474</v>
      </c>
    </row>
    <row r="41" spans="3:32" ht="4.95" customHeight="1" x14ac:dyDescent="0.45">
      <c r="AD41" s="159"/>
      <c r="AE41" s="2"/>
      <c r="AF41" s="72" t="s">
        <v>474</v>
      </c>
    </row>
    <row r="42" spans="3:32" x14ac:dyDescent="0.45">
      <c r="D42" s="230" t="str">
        <f t="shared" ref="D42:D48" si="6">D16</f>
        <v>（）</v>
      </c>
      <c r="E42" s="230"/>
      <c r="F42" s="230"/>
      <c r="G42" s="230"/>
      <c r="H42" s="230"/>
      <c r="I42" s="230"/>
      <c r="J42" s="230"/>
      <c r="K42" s="230"/>
      <c r="L42" s="203"/>
      <c r="M42" s="203"/>
      <c r="N42" s="203"/>
      <c r="O42" s="203"/>
      <c r="P42" s="203"/>
      <c r="Q42" s="203"/>
      <c r="R42" s="203"/>
      <c r="S42" s="203"/>
      <c r="T42" s="203"/>
      <c r="U42" s="203"/>
      <c r="V42" s="203"/>
      <c r="W42" s="227" t="str">
        <f>W$5</f>
        <v>Act</v>
      </c>
      <c r="X42" s="231" t="str">
        <f>X$5</f>
        <v>Est</v>
      </c>
      <c r="Y42" s="203"/>
      <c r="Z42" s="203"/>
      <c r="AA42" s="203"/>
      <c r="AB42" s="203"/>
      <c r="AD42" s="159"/>
      <c r="AE42" s="2"/>
      <c r="AF42" s="72" t="s">
        <v>474</v>
      </c>
    </row>
    <row r="43" spans="3:32" x14ac:dyDescent="0.45">
      <c r="D43" s="232" t="str">
        <f t="shared" si="6"/>
        <v>バリュエーション表</v>
      </c>
      <c r="E43" s="232"/>
      <c r="F43" s="232"/>
      <c r="G43" s="232"/>
      <c r="H43" s="232"/>
      <c r="I43" s="232"/>
      <c r="J43" s="232"/>
      <c r="K43" s="232"/>
      <c r="L43" s="233" t="str">
        <f t="shared" ref="L43:L50" si="7">L17</f>
        <v>単位</v>
      </c>
      <c r="M43" s="211"/>
      <c r="N43" s="211"/>
      <c r="O43" s="211"/>
      <c r="P43" s="211"/>
      <c r="Q43" s="211"/>
      <c r="R43" s="211"/>
      <c r="S43" s="211"/>
      <c r="T43" s="211"/>
      <c r="U43" s="211"/>
      <c r="V43" s="211"/>
      <c r="W43" s="234" t="str">
        <f>W$6</f>
        <v>25/3</v>
      </c>
      <c r="X43" s="233" t="str">
        <f t="shared" ref="X43:AA43" si="8">X$6</f>
        <v>26/3E</v>
      </c>
      <c r="Y43" s="233" t="str">
        <f t="shared" si="8"/>
        <v>27/3E</v>
      </c>
      <c r="Z43" s="233" t="str">
        <f t="shared" si="8"/>
        <v>28/3E</v>
      </c>
      <c r="AA43" s="233" t="str">
        <f t="shared" si="8"/>
        <v>29/3E</v>
      </c>
      <c r="AB43" s="233" t="str">
        <f>AB$6&amp;"～"</f>
        <v>30/3E～</v>
      </c>
      <c r="AD43" s="159"/>
      <c r="AE43" s="2"/>
      <c r="AF43" s="72" t="s">
        <v>474</v>
      </c>
    </row>
    <row r="44" spans="3:32" x14ac:dyDescent="0.45">
      <c r="D44" s="159" t="str">
        <f t="shared" si="6"/>
        <v>売上高</v>
      </c>
      <c r="L44" s="4" t="str">
        <f t="shared" si="7"/>
        <v>百万円</v>
      </c>
      <c r="W44" s="170">
        <f t="shared" ref="W44:AA47" si="9">W18</f>
        <v>0</v>
      </c>
      <c r="X44" s="2">
        <f t="shared" si="9"/>
        <v>0</v>
      </c>
      <c r="Y44" s="2">
        <f t="shared" si="9"/>
        <v>0</v>
      </c>
      <c r="Z44" s="2">
        <f t="shared" si="9"/>
        <v>0</v>
      </c>
      <c r="AA44" s="2">
        <f t="shared" si="9"/>
        <v>0</v>
      </c>
      <c r="AB44" s="2">
        <f>AA44</f>
        <v>0</v>
      </c>
      <c r="AD44" s="159"/>
      <c r="AE44" s="2"/>
      <c r="AF44" s="72" t="s">
        <v>474</v>
      </c>
    </row>
    <row r="45" spans="3:32" x14ac:dyDescent="0.45">
      <c r="D45" s="159" t="str">
        <f t="shared" si="6"/>
        <v>営業利益</v>
      </c>
      <c r="L45" s="4" t="str">
        <f t="shared" si="7"/>
        <v>百万円</v>
      </c>
      <c r="W45" s="170">
        <f t="shared" si="9"/>
        <v>0</v>
      </c>
      <c r="X45" s="2">
        <f t="shared" si="9"/>
        <v>0</v>
      </c>
      <c r="Y45" s="2">
        <f t="shared" si="9"/>
        <v>0</v>
      </c>
      <c r="Z45" s="2">
        <f t="shared" si="9"/>
        <v>0</v>
      </c>
      <c r="AA45" s="2">
        <f t="shared" si="9"/>
        <v>0</v>
      </c>
      <c r="AB45" s="2">
        <f>AA45</f>
        <v>0</v>
      </c>
      <c r="AD45" s="159"/>
      <c r="AE45" s="2"/>
      <c r="AF45" s="72" t="s">
        <v>474</v>
      </c>
    </row>
    <row r="46" spans="3:32" x14ac:dyDescent="0.45">
      <c r="D46" s="159" t="str">
        <f t="shared" si="6"/>
        <v>税金等調整前当期純利益</v>
      </c>
      <c r="L46" s="4" t="str">
        <f t="shared" si="7"/>
        <v>百万円</v>
      </c>
      <c r="W46" s="170">
        <f t="shared" si="9"/>
        <v>0</v>
      </c>
      <c r="X46" s="2">
        <f t="shared" si="9"/>
        <v>0</v>
      </c>
      <c r="Y46" s="2">
        <f t="shared" si="9"/>
        <v>0</v>
      </c>
      <c r="Z46" s="2">
        <f t="shared" si="9"/>
        <v>0</v>
      </c>
      <c r="AA46" s="2">
        <f t="shared" si="9"/>
        <v>0</v>
      </c>
      <c r="AB46" s="2">
        <f>AA46</f>
        <v>0</v>
      </c>
      <c r="AD46" s="159"/>
      <c r="AE46" s="2"/>
      <c r="AF46" s="72" t="s">
        <v>474</v>
      </c>
    </row>
    <row r="47" spans="3:32" x14ac:dyDescent="0.45">
      <c r="D47" s="163" t="str">
        <f t="shared" si="6"/>
        <v>FCF</v>
      </c>
      <c r="E47" s="163"/>
      <c r="F47" s="163"/>
      <c r="G47" s="163"/>
      <c r="H47" s="163"/>
      <c r="I47" s="163"/>
      <c r="J47" s="163"/>
      <c r="K47" s="163"/>
      <c r="L47" s="12" t="str">
        <f t="shared" si="7"/>
        <v>百万円</v>
      </c>
      <c r="M47" s="17"/>
      <c r="N47" s="17"/>
      <c r="O47" s="17"/>
      <c r="P47" s="17"/>
      <c r="Q47" s="17"/>
      <c r="R47" s="17"/>
      <c r="S47" s="17"/>
      <c r="T47" s="17"/>
      <c r="U47" s="17"/>
      <c r="V47" s="17"/>
      <c r="W47" s="172" t="str">
        <f t="shared" si="9"/>
        <v>-</v>
      </c>
      <c r="X47" s="17">
        <f t="shared" si="9"/>
        <v>0</v>
      </c>
      <c r="Y47" s="17">
        <f t="shared" si="9"/>
        <v>0</v>
      </c>
      <c r="Z47" s="17">
        <f t="shared" si="9"/>
        <v>0</v>
      </c>
      <c r="AA47" s="17">
        <f t="shared" si="9"/>
        <v>0</v>
      </c>
      <c r="AB47" s="17">
        <f>IFERROR(AB45*(100-AA61)/100,"-")</f>
        <v>0</v>
      </c>
      <c r="AD47" s="159"/>
      <c r="AE47" s="2"/>
      <c r="AF47" s="72" t="s">
        <v>474</v>
      </c>
    </row>
    <row r="48" spans="3:32" x14ac:dyDescent="0.45">
      <c r="D48" s="159" t="str">
        <f t="shared" si="6"/>
        <v>割引率</v>
      </c>
      <c r="L48" s="4" t="str">
        <f t="shared" si="7"/>
        <v>-</v>
      </c>
      <c r="W48" s="173" t="s">
        <v>143</v>
      </c>
      <c r="X48" s="169" t="str">
        <f>IF($AA$62=0,"-",(1+$AA$62/100)^X49)</f>
        <v>-</v>
      </c>
      <c r="Y48" s="169" t="str">
        <f t="shared" ref="Y48:AB48" si="10">IF($AA$62=0,"-",(1+$AA$62/100)^Y49)</f>
        <v>-</v>
      </c>
      <c r="Z48" s="169" t="str">
        <f t="shared" si="10"/>
        <v>-</v>
      </c>
      <c r="AA48" s="169" t="str">
        <f t="shared" si="10"/>
        <v>-</v>
      </c>
      <c r="AB48" s="169" t="str">
        <f t="shared" si="10"/>
        <v>-</v>
      </c>
      <c r="AD48" s="159"/>
      <c r="AE48" s="2"/>
      <c r="AF48" s="72" t="s">
        <v>474</v>
      </c>
    </row>
    <row r="49" spans="4:32" hidden="1" outlineLevel="1" x14ac:dyDescent="0.45">
      <c r="E49" s="159" t="str">
        <f>E23</f>
        <v>乗数</v>
      </c>
      <c r="L49" s="4" t="str">
        <f t="shared" si="7"/>
        <v>-</v>
      </c>
      <c r="X49" s="2">
        <v>1</v>
      </c>
      <c r="Y49" s="2">
        <f>X49+1</f>
        <v>2</v>
      </c>
      <c r="Z49" s="2">
        <f t="shared" ref="Z49" si="11">Y49+1</f>
        <v>3</v>
      </c>
      <c r="AA49" s="2">
        <f t="shared" ref="AA49" si="12">Z49+1</f>
        <v>4</v>
      </c>
      <c r="AB49" s="2">
        <f>AA49</f>
        <v>4</v>
      </c>
      <c r="AD49" s="159"/>
      <c r="AE49" s="2"/>
      <c r="AF49" s="72" t="s">
        <v>474</v>
      </c>
    </row>
    <row r="50" spans="4:32" collapsed="1" x14ac:dyDescent="0.45">
      <c r="D50" s="163" t="str">
        <f>D24</f>
        <v>FCF現在価値</v>
      </c>
      <c r="E50" s="163"/>
      <c r="F50" s="163"/>
      <c r="G50" s="163"/>
      <c r="H50" s="163"/>
      <c r="I50" s="163"/>
      <c r="J50" s="163"/>
      <c r="K50" s="163"/>
      <c r="L50" s="12" t="str">
        <f t="shared" si="7"/>
        <v>百万円</v>
      </c>
      <c r="M50" s="17"/>
      <c r="N50" s="17"/>
      <c r="O50" s="17"/>
      <c r="P50" s="17"/>
      <c r="Q50" s="17"/>
      <c r="R50" s="17"/>
      <c r="S50" s="17"/>
      <c r="T50" s="17"/>
      <c r="U50" s="17"/>
      <c r="V50" s="17"/>
      <c r="W50" s="172" t="s">
        <v>143</v>
      </c>
      <c r="X50" s="17" t="str">
        <f>IFERROR(X47/X48,"-")</f>
        <v>-</v>
      </c>
      <c r="Y50" s="17" t="str">
        <f t="shared" ref="Y50:AA50" si="13">IFERROR(Y47/Y48,"-")</f>
        <v>-</v>
      </c>
      <c r="Z50" s="17" t="str">
        <f t="shared" si="13"/>
        <v>-</v>
      </c>
      <c r="AA50" s="17" t="str">
        <f t="shared" si="13"/>
        <v>-</v>
      </c>
      <c r="AB50" s="17" t="str">
        <f>IFERROR(IF($AA$62=0,"-",AB47/(($AA$62-$AA$63)/100)/AB48),"-")</f>
        <v>-</v>
      </c>
      <c r="AD50" s="159"/>
      <c r="AE50" s="2"/>
      <c r="AF50" s="72" t="s">
        <v>474</v>
      </c>
    </row>
    <row r="51" spans="4:32" ht="4.95" customHeight="1" thickBot="1" x14ac:dyDescent="0.5">
      <c r="AD51" s="159"/>
      <c r="AE51" s="2"/>
      <c r="AF51" s="72" t="s">
        <v>474</v>
      </c>
    </row>
    <row r="52" spans="4:32" ht="4.95" customHeight="1" thickTop="1" x14ac:dyDescent="0.45">
      <c r="D52" s="160"/>
      <c r="E52" s="160"/>
      <c r="F52" s="160"/>
      <c r="G52" s="160"/>
      <c r="H52" s="160"/>
      <c r="I52" s="160"/>
      <c r="J52" s="160"/>
      <c r="K52" s="160"/>
      <c r="L52" s="161"/>
      <c r="M52" s="162"/>
      <c r="N52" s="162"/>
      <c r="O52" s="162"/>
      <c r="P52" s="162"/>
      <c r="Q52" s="162"/>
      <c r="R52" s="162"/>
      <c r="S52" s="162"/>
      <c r="T52" s="162"/>
      <c r="U52" s="162"/>
      <c r="V52" s="162"/>
      <c r="W52" s="174"/>
      <c r="X52" s="162"/>
      <c r="Y52" s="162"/>
      <c r="Z52" s="162"/>
      <c r="AA52" s="162"/>
      <c r="AB52" s="162"/>
      <c r="AD52" s="159"/>
      <c r="AE52" s="2"/>
      <c r="AF52" s="72" t="s">
        <v>474</v>
      </c>
    </row>
    <row r="53" spans="4:32" x14ac:dyDescent="0.45">
      <c r="D53" s="235" t="str">
        <f>D27</f>
        <v>項目</v>
      </c>
      <c r="E53" s="235"/>
      <c r="F53" s="235"/>
      <c r="G53" s="235"/>
      <c r="H53" s="235"/>
      <c r="I53" s="235"/>
      <c r="J53" s="235"/>
      <c r="K53" s="235"/>
      <c r="L53" s="236" t="str">
        <f t="shared" ref="L53:L63" si="14">L27</f>
        <v>単位</v>
      </c>
      <c r="M53" s="237"/>
      <c r="N53" s="237"/>
      <c r="O53" s="237"/>
      <c r="P53" s="237"/>
      <c r="Q53" s="237"/>
      <c r="R53" s="237"/>
      <c r="S53" s="237"/>
      <c r="T53" s="237"/>
      <c r="U53" s="237"/>
      <c r="V53" s="237"/>
      <c r="W53" s="238" t="s">
        <v>448</v>
      </c>
      <c r="X53" s="167" t="s">
        <v>455</v>
      </c>
      <c r="Y53" s="165"/>
      <c r="Z53" s="175" t="str">
        <f>$L$6</f>
        <v>単位</v>
      </c>
      <c r="AA53" s="166" t="s">
        <v>456</v>
      </c>
      <c r="AF53" s="72" t="s">
        <v>474</v>
      </c>
    </row>
    <row r="54" spans="4:32" x14ac:dyDescent="0.45">
      <c r="D54" s="163" t="str">
        <f>D28</f>
        <v>FCF現在価値計</v>
      </c>
      <c r="E54" s="163"/>
      <c r="F54" s="163"/>
      <c r="G54" s="163"/>
      <c r="H54" s="163"/>
      <c r="I54" s="163"/>
      <c r="J54" s="163"/>
      <c r="K54" s="163"/>
      <c r="L54" s="12" t="str">
        <f t="shared" si="14"/>
        <v>百万円</v>
      </c>
      <c r="M54" s="17"/>
      <c r="N54" s="17"/>
      <c r="O54" s="17"/>
      <c r="P54" s="17"/>
      <c r="Q54" s="17"/>
      <c r="R54" s="17"/>
      <c r="S54" s="17"/>
      <c r="T54" s="17"/>
      <c r="U54" s="17"/>
      <c r="V54" s="17"/>
      <c r="W54" s="172">
        <f>SUM(W50:AB50)</f>
        <v>0</v>
      </c>
      <c r="X54" s="159" t="str">
        <f t="shared" ref="X54:X63" si="15">X28</f>
        <v>株主資本</v>
      </c>
      <c r="Z54" s="148" t="str">
        <f>Format!$E$10</f>
        <v>百万円</v>
      </c>
      <c r="AA54" s="2">
        <f>AA28</f>
        <v>0</v>
      </c>
      <c r="AF54" s="72" t="s">
        <v>474</v>
      </c>
    </row>
    <row r="55" spans="4:32" x14ac:dyDescent="0.45">
      <c r="E55" s="159" t="str">
        <f t="shared" ref="E55:F57" si="16">E29</f>
        <v>＋</v>
      </c>
      <c r="F55" s="159" t="str">
        <f t="shared" si="16"/>
        <v>現預金</v>
      </c>
      <c r="L55" s="4" t="str">
        <f t="shared" si="14"/>
        <v>百万円</v>
      </c>
      <c r="W55" s="170" t="str">
        <f>W29</f>
        <v>-</v>
      </c>
      <c r="X55" s="163" t="str">
        <f t="shared" si="15"/>
        <v>有利子負債</v>
      </c>
      <c r="Y55" s="17"/>
      <c r="Z55" s="152" t="str">
        <f>Format!$E$10</f>
        <v>百万円</v>
      </c>
      <c r="AA55" s="17" t="str">
        <f>AA29</f>
        <v>-</v>
      </c>
      <c r="AF55" s="72" t="s">
        <v>474</v>
      </c>
    </row>
    <row r="56" spans="4:32" x14ac:dyDescent="0.45">
      <c r="E56" s="111" t="str">
        <f t="shared" si="16"/>
        <v>－</v>
      </c>
      <c r="F56" s="159" t="str">
        <f t="shared" si="16"/>
        <v>有利子負債</v>
      </c>
      <c r="L56" s="4" t="str">
        <f t="shared" si="14"/>
        <v>百万円</v>
      </c>
      <c r="W56" s="170" t="str">
        <f>W30</f>
        <v>-</v>
      </c>
      <c r="X56" s="159" t="str">
        <f t="shared" si="15"/>
        <v>リスクフリーレート</v>
      </c>
      <c r="Z56" s="148" t="s">
        <v>47</v>
      </c>
      <c r="AA56" s="10">
        <f>AA30</f>
        <v>1.5</v>
      </c>
      <c r="AF56" s="72" t="s">
        <v>474</v>
      </c>
    </row>
    <row r="57" spans="4:32" x14ac:dyDescent="0.45">
      <c r="E57" s="111" t="str">
        <f t="shared" si="16"/>
        <v>±</v>
      </c>
      <c r="F57" s="159" t="str">
        <f t="shared" si="16"/>
        <v>その他増減項目</v>
      </c>
      <c r="L57" s="4" t="str">
        <f t="shared" si="14"/>
        <v>百万円</v>
      </c>
      <c r="W57" s="170">
        <f>SUM(W58:W60)</f>
        <v>0</v>
      </c>
      <c r="X57" s="163" t="str">
        <f t="shared" si="15"/>
        <v>リスクプレミアム</v>
      </c>
      <c r="Y57" s="17"/>
      <c r="Z57" s="152" t="s">
        <v>47</v>
      </c>
      <c r="AA57" s="168">
        <f>AA31</f>
        <v>6.5</v>
      </c>
      <c r="AF57" s="72" t="s">
        <v>474</v>
      </c>
    </row>
    <row r="58" spans="4:32" x14ac:dyDescent="0.45">
      <c r="F58" s="159" t="str">
        <f>F32</f>
        <v>±</v>
      </c>
      <c r="K58" s="159" t="str">
        <f>IF(OR(K32="",K32=0,K32="-"),"-",K32)</f>
        <v>AAA</v>
      </c>
      <c r="L58" s="4" t="str">
        <f t="shared" si="14"/>
        <v>百万円</v>
      </c>
      <c r="W58" s="170" t="str">
        <f>IF(OR(W32="",W32=0,W32="-"),"-",W32)</f>
        <v>-</v>
      </c>
      <c r="X58" s="159" t="str">
        <f t="shared" si="15"/>
        <v>ベータ</v>
      </c>
      <c r="Z58" s="148" t="s">
        <v>143</v>
      </c>
      <c r="AA58" s="10">
        <f>AA32</f>
        <v>1</v>
      </c>
      <c r="AF58" s="72" t="s">
        <v>474</v>
      </c>
    </row>
    <row r="59" spans="4:32" x14ac:dyDescent="0.45">
      <c r="F59" s="159" t="str">
        <f>F33</f>
        <v>±</v>
      </c>
      <c r="K59" s="159" t="str">
        <f>IF(OR(K33="",K33=0,K33="-"),"-",K33)</f>
        <v>BBB</v>
      </c>
      <c r="L59" s="4" t="str">
        <f t="shared" si="14"/>
        <v>百万円</v>
      </c>
      <c r="W59" s="170" t="str">
        <f>IF(OR(W33="",W33=0,W33="-"),"-",W33)</f>
        <v>-</v>
      </c>
      <c r="X59" s="163" t="str">
        <f t="shared" si="15"/>
        <v>株主資本コスト</v>
      </c>
      <c r="Y59" s="17"/>
      <c r="Z59" s="152" t="s">
        <v>47</v>
      </c>
      <c r="AA59" s="168">
        <f>AA58*AA57+AA56</f>
        <v>8</v>
      </c>
      <c r="AF59" s="72" t="s">
        <v>474</v>
      </c>
    </row>
    <row r="60" spans="4:32" x14ac:dyDescent="0.45">
      <c r="F60" s="159" t="str">
        <f>F34</f>
        <v>±</v>
      </c>
      <c r="K60" s="159" t="str">
        <f>IF(OR(K34="",K34=0,K34="-"),"-",K34)</f>
        <v>ZZZ</v>
      </c>
      <c r="L60" s="4" t="str">
        <f t="shared" si="14"/>
        <v>百万円</v>
      </c>
      <c r="W60" s="170" t="str">
        <f>IF(OR(W34="",W34=0,W34="-"),"-",W34)</f>
        <v>-</v>
      </c>
      <c r="X60" s="159" t="str">
        <f t="shared" si="15"/>
        <v>有利子負債コスト</v>
      </c>
      <c r="Z60" s="148" t="s">
        <v>47</v>
      </c>
      <c r="AA60" s="10">
        <f>AA34</f>
        <v>1.5</v>
      </c>
      <c r="AF60" s="72" t="s">
        <v>474</v>
      </c>
    </row>
    <row r="61" spans="4:32" x14ac:dyDescent="0.45">
      <c r="D61" s="163" t="str">
        <f>D35</f>
        <v>FCF評価による価値</v>
      </c>
      <c r="E61" s="163"/>
      <c r="F61" s="163"/>
      <c r="G61" s="163"/>
      <c r="H61" s="163"/>
      <c r="I61" s="163"/>
      <c r="J61" s="163"/>
      <c r="K61" s="163"/>
      <c r="L61" s="12" t="str">
        <f t="shared" si="14"/>
        <v>百万円</v>
      </c>
      <c r="M61" s="17"/>
      <c r="N61" s="17"/>
      <c r="O61" s="17"/>
      <c r="P61" s="17"/>
      <c r="Q61" s="17"/>
      <c r="R61" s="17"/>
      <c r="S61" s="17"/>
      <c r="T61" s="17"/>
      <c r="U61" s="17"/>
      <c r="V61" s="17"/>
      <c r="W61" s="172">
        <f>SUM(W54,W55,W56,W57)</f>
        <v>0</v>
      </c>
      <c r="X61" s="163" t="str">
        <f t="shared" si="15"/>
        <v>法定実効税率</v>
      </c>
      <c r="Y61" s="17"/>
      <c r="Z61" s="152" t="s">
        <v>47</v>
      </c>
      <c r="AA61" s="168">
        <f>Format!$E$9</f>
        <v>30.62</v>
      </c>
      <c r="AF61" s="72" t="s">
        <v>474</v>
      </c>
    </row>
    <row r="62" spans="4:32" x14ac:dyDescent="0.45">
      <c r="D62" s="159" t="str">
        <f>D36</f>
        <v>潜在株調整後株式数</v>
      </c>
      <c r="L62" s="4" t="str">
        <f t="shared" si="14"/>
        <v>株</v>
      </c>
      <c r="W62" s="191">
        <f>W36</f>
        <v>0</v>
      </c>
      <c r="X62" s="159" t="str">
        <f t="shared" si="15"/>
        <v>税引後WACC</v>
      </c>
      <c r="Z62" s="148" t="s">
        <v>47</v>
      </c>
      <c r="AA62" s="10">
        <f>AA59*IF(OR(AA54=0,AA54="-"),0,AA54/SUM(AA54,AA55))+AA60*(100-AA61)/100*IF(OR(AA55=0,AA55="-"),0,AA55/SUM(AA54,AA55))</f>
        <v>0</v>
      </c>
      <c r="AF62" s="72" t="s">
        <v>474</v>
      </c>
    </row>
    <row r="63" spans="4:32" x14ac:dyDescent="0.45">
      <c r="D63" s="163" t="str">
        <f>D37</f>
        <v>目標株価</v>
      </c>
      <c r="E63" s="163"/>
      <c r="F63" s="163"/>
      <c r="G63" s="163"/>
      <c r="H63" s="163"/>
      <c r="I63" s="163"/>
      <c r="J63" s="163"/>
      <c r="K63" s="163"/>
      <c r="L63" s="12" t="str">
        <f t="shared" si="14"/>
        <v>円</v>
      </c>
      <c r="M63" s="17"/>
      <c r="N63" s="17"/>
      <c r="O63" s="17"/>
      <c r="P63" s="17"/>
      <c r="Q63" s="17"/>
      <c r="R63" s="17"/>
      <c r="S63" s="17"/>
      <c r="T63" s="17"/>
      <c r="U63" s="17"/>
      <c r="V63" s="17"/>
      <c r="W63" s="164" t="str">
        <f>IFERROR(ROUND(W61*Format!$E$11/W62,-1),"-")</f>
        <v>-</v>
      </c>
      <c r="X63" s="163" t="str">
        <f t="shared" si="15"/>
        <v>永久成長率</v>
      </c>
      <c r="Y63" s="17"/>
      <c r="Z63" s="152" t="s">
        <v>47</v>
      </c>
      <c r="AA63" s="168">
        <f>AA37</f>
        <v>0</v>
      </c>
      <c r="AF63" s="72" t="s">
        <v>474</v>
      </c>
    </row>
    <row r="64" spans="4:32" ht="4.95" customHeight="1" thickBot="1" x14ac:dyDescent="0.5">
      <c r="X64" s="159"/>
      <c r="AF64" s="72" t="s">
        <v>474</v>
      </c>
    </row>
    <row r="65" spans="3:32" ht="4.95" customHeight="1" thickTop="1" x14ac:dyDescent="0.45">
      <c r="D65" s="160"/>
      <c r="E65" s="160"/>
      <c r="F65" s="160"/>
      <c r="G65" s="160"/>
      <c r="H65" s="160"/>
      <c r="I65" s="160"/>
      <c r="J65" s="160"/>
      <c r="K65" s="160"/>
      <c r="L65" s="161"/>
      <c r="M65" s="162"/>
      <c r="N65" s="162"/>
      <c r="O65" s="162"/>
      <c r="P65" s="162"/>
      <c r="Q65" s="162"/>
      <c r="R65" s="162"/>
      <c r="S65" s="162"/>
      <c r="T65" s="162"/>
      <c r="U65" s="162"/>
      <c r="V65" s="162"/>
      <c r="W65" s="174"/>
      <c r="X65" s="162"/>
      <c r="Y65" s="162"/>
      <c r="Z65" s="162"/>
      <c r="AA65" s="162"/>
      <c r="AF65" s="72" t="s">
        <v>474</v>
      </c>
    </row>
    <row r="66" spans="3:32" x14ac:dyDescent="0.45">
      <c r="C66" s="176" t="s">
        <v>467</v>
      </c>
      <c r="D66" s="176"/>
      <c r="AF66" s="72" t="s">
        <v>474</v>
      </c>
    </row>
    <row r="67" spans="3:32" ht="4.95" customHeight="1" x14ac:dyDescent="0.45">
      <c r="AC67" s="159"/>
      <c r="AE67" s="2"/>
      <c r="AF67" s="72" t="s">
        <v>474</v>
      </c>
    </row>
    <row r="68" spans="3:32" x14ac:dyDescent="0.45">
      <c r="D68" s="230" t="str">
        <f t="shared" ref="D68:D74" si="17">D42</f>
        <v>（）</v>
      </c>
      <c r="E68" s="230"/>
      <c r="F68" s="230"/>
      <c r="G68" s="230"/>
      <c r="H68" s="230"/>
      <c r="I68" s="230"/>
      <c r="J68" s="230"/>
      <c r="K68" s="230"/>
      <c r="L68" s="203"/>
      <c r="M68" s="203"/>
      <c r="N68" s="203"/>
      <c r="O68" s="203"/>
      <c r="P68" s="203"/>
      <c r="Q68" s="203"/>
      <c r="R68" s="203"/>
      <c r="S68" s="203"/>
      <c r="T68" s="203"/>
      <c r="U68" s="203"/>
      <c r="V68" s="203"/>
      <c r="W68" s="227" t="str">
        <f>W$5</f>
        <v>Act</v>
      </c>
      <c r="X68" s="231" t="str">
        <f>X$5</f>
        <v>Est</v>
      </c>
      <c r="Y68" s="203"/>
      <c r="Z68" s="203"/>
      <c r="AA68" s="203"/>
      <c r="AC68" s="159"/>
      <c r="AE68" s="2"/>
      <c r="AF68" s="72" t="s">
        <v>474</v>
      </c>
    </row>
    <row r="69" spans="3:32" x14ac:dyDescent="0.45">
      <c r="D69" s="232" t="str">
        <f t="shared" si="17"/>
        <v>バリュエーション表</v>
      </c>
      <c r="E69" s="232"/>
      <c r="F69" s="232"/>
      <c r="G69" s="232"/>
      <c r="H69" s="232"/>
      <c r="I69" s="232"/>
      <c r="J69" s="232"/>
      <c r="K69" s="232"/>
      <c r="L69" s="233" t="str">
        <f t="shared" ref="L69:L76" si="18">L43</f>
        <v>単位</v>
      </c>
      <c r="M69" s="211"/>
      <c r="N69" s="211"/>
      <c r="O69" s="211"/>
      <c r="P69" s="211"/>
      <c r="Q69" s="211"/>
      <c r="R69" s="211"/>
      <c r="S69" s="211"/>
      <c r="T69" s="211"/>
      <c r="U69" s="211"/>
      <c r="V69" s="211"/>
      <c r="W69" s="234" t="str">
        <f>W$6</f>
        <v>25/3</v>
      </c>
      <c r="X69" s="233" t="str">
        <f t="shared" ref="X69:Z69" si="19">X$6</f>
        <v>26/3E</v>
      </c>
      <c r="Y69" s="233" t="str">
        <f t="shared" si="19"/>
        <v>27/3E</v>
      </c>
      <c r="Z69" s="233" t="str">
        <f t="shared" si="19"/>
        <v>28/3E</v>
      </c>
      <c r="AA69" s="233" t="str">
        <f>AA$6&amp;"～"</f>
        <v>29/3E～</v>
      </c>
      <c r="AC69" s="159"/>
      <c r="AE69" s="2"/>
      <c r="AF69" s="72" t="s">
        <v>474</v>
      </c>
    </row>
    <row r="70" spans="3:32" x14ac:dyDescent="0.45">
      <c r="D70" s="159" t="str">
        <f t="shared" si="17"/>
        <v>売上高</v>
      </c>
      <c r="L70" s="4" t="str">
        <f t="shared" si="18"/>
        <v>百万円</v>
      </c>
      <c r="W70" s="170">
        <f t="shared" ref="W70:Z73" si="20">W44</f>
        <v>0</v>
      </c>
      <c r="X70" s="2">
        <f t="shared" si="20"/>
        <v>0</v>
      </c>
      <c r="Y70" s="2">
        <f t="shared" si="20"/>
        <v>0</v>
      </c>
      <c r="Z70" s="2">
        <f t="shared" si="20"/>
        <v>0</v>
      </c>
      <c r="AA70" s="2">
        <f>Z70</f>
        <v>0</v>
      </c>
      <c r="AC70" s="159"/>
      <c r="AE70" s="2"/>
      <c r="AF70" s="72" t="s">
        <v>474</v>
      </c>
    </row>
    <row r="71" spans="3:32" x14ac:dyDescent="0.45">
      <c r="D71" s="159" t="str">
        <f t="shared" si="17"/>
        <v>営業利益</v>
      </c>
      <c r="L71" s="4" t="str">
        <f t="shared" si="18"/>
        <v>百万円</v>
      </c>
      <c r="W71" s="170">
        <f t="shared" si="20"/>
        <v>0</v>
      </c>
      <c r="X71" s="2">
        <f t="shared" si="20"/>
        <v>0</v>
      </c>
      <c r="Y71" s="2">
        <f t="shared" si="20"/>
        <v>0</v>
      </c>
      <c r="Z71" s="2">
        <f t="shared" si="20"/>
        <v>0</v>
      </c>
      <c r="AA71" s="2">
        <f>Z71</f>
        <v>0</v>
      </c>
      <c r="AC71" s="159"/>
      <c r="AE71" s="2"/>
      <c r="AF71" s="72" t="s">
        <v>474</v>
      </c>
    </row>
    <row r="72" spans="3:32" x14ac:dyDescent="0.45">
      <c r="D72" s="159" t="str">
        <f t="shared" si="17"/>
        <v>税金等調整前当期純利益</v>
      </c>
      <c r="L72" s="4" t="str">
        <f t="shared" si="18"/>
        <v>百万円</v>
      </c>
      <c r="W72" s="170">
        <f t="shared" si="20"/>
        <v>0</v>
      </c>
      <c r="X72" s="2">
        <f t="shared" si="20"/>
        <v>0</v>
      </c>
      <c r="Y72" s="2">
        <f t="shared" si="20"/>
        <v>0</v>
      </c>
      <c r="Z72" s="2">
        <f t="shared" si="20"/>
        <v>0</v>
      </c>
      <c r="AA72" s="2">
        <f>Z72</f>
        <v>0</v>
      </c>
      <c r="AC72" s="159"/>
      <c r="AE72" s="2"/>
      <c r="AF72" s="72" t="s">
        <v>474</v>
      </c>
    </row>
    <row r="73" spans="3:32" x14ac:dyDescent="0.45">
      <c r="D73" s="163" t="str">
        <f t="shared" si="17"/>
        <v>FCF</v>
      </c>
      <c r="E73" s="163"/>
      <c r="F73" s="163"/>
      <c r="G73" s="163"/>
      <c r="H73" s="163"/>
      <c r="I73" s="163"/>
      <c r="J73" s="163"/>
      <c r="K73" s="163"/>
      <c r="L73" s="12" t="str">
        <f t="shared" si="18"/>
        <v>百万円</v>
      </c>
      <c r="M73" s="17"/>
      <c r="N73" s="17"/>
      <c r="O73" s="17"/>
      <c r="P73" s="17"/>
      <c r="Q73" s="17"/>
      <c r="R73" s="17"/>
      <c r="S73" s="17"/>
      <c r="T73" s="17"/>
      <c r="U73" s="17"/>
      <c r="V73" s="17"/>
      <c r="W73" s="172" t="str">
        <f t="shared" si="20"/>
        <v>-</v>
      </c>
      <c r="X73" s="17">
        <f t="shared" si="20"/>
        <v>0</v>
      </c>
      <c r="Y73" s="17">
        <f t="shared" si="20"/>
        <v>0</v>
      </c>
      <c r="Z73" s="17">
        <f t="shared" si="20"/>
        <v>0</v>
      </c>
      <c r="AA73" s="17">
        <f>IFERROR(AA71*(100-AA87)/100,"-")</f>
        <v>0</v>
      </c>
      <c r="AC73" s="159"/>
      <c r="AE73" s="2"/>
      <c r="AF73" s="72" t="s">
        <v>474</v>
      </c>
    </row>
    <row r="74" spans="3:32" x14ac:dyDescent="0.45">
      <c r="D74" s="159" t="str">
        <f t="shared" si="17"/>
        <v>割引率</v>
      </c>
      <c r="L74" s="4" t="str">
        <f t="shared" si="18"/>
        <v>-</v>
      </c>
      <c r="W74" s="173" t="s">
        <v>143</v>
      </c>
      <c r="X74" s="169" t="str">
        <f>IF($AA$88=0,"-",(1+$AA$88/100)^X75)</f>
        <v>-</v>
      </c>
      <c r="Y74" s="169" t="str">
        <f t="shared" ref="Y74:AA74" si="21">IF($AA$88=0,"-",(1+$AA$88/100)^Y75)</f>
        <v>-</v>
      </c>
      <c r="Z74" s="169" t="str">
        <f t="shared" si="21"/>
        <v>-</v>
      </c>
      <c r="AA74" s="169" t="str">
        <f t="shared" si="21"/>
        <v>-</v>
      </c>
      <c r="AC74" s="159"/>
      <c r="AE74" s="2"/>
      <c r="AF74" s="72" t="s">
        <v>474</v>
      </c>
    </row>
    <row r="75" spans="3:32" hidden="1" outlineLevel="1" x14ac:dyDescent="0.45">
      <c r="E75" s="159" t="str">
        <f>E49</f>
        <v>乗数</v>
      </c>
      <c r="L75" s="4" t="str">
        <f t="shared" si="18"/>
        <v>-</v>
      </c>
      <c r="X75" s="2">
        <v>1</v>
      </c>
      <c r="Y75" s="2">
        <f>X75+1</f>
        <v>2</v>
      </c>
      <c r="Z75" s="2">
        <f t="shared" ref="Z75" si="22">Y75+1</f>
        <v>3</v>
      </c>
      <c r="AA75" s="2">
        <f>Z75</f>
        <v>3</v>
      </c>
      <c r="AC75" s="159"/>
      <c r="AE75" s="2"/>
      <c r="AF75" s="72" t="s">
        <v>474</v>
      </c>
    </row>
    <row r="76" spans="3:32" collapsed="1" x14ac:dyDescent="0.45">
      <c r="D76" s="163" t="str">
        <f>D50</f>
        <v>FCF現在価値</v>
      </c>
      <c r="E76" s="163"/>
      <c r="F76" s="163"/>
      <c r="G76" s="163"/>
      <c r="H76" s="163"/>
      <c r="I76" s="163"/>
      <c r="J76" s="163"/>
      <c r="K76" s="163"/>
      <c r="L76" s="12" t="str">
        <f t="shared" si="18"/>
        <v>百万円</v>
      </c>
      <c r="M76" s="17"/>
      <c r="N76" s="17"/>
      <c r="O76" s="17"/>
      <c r="P76" s="17"/>
      <c r="Q76" s="17"/>
      <c r="R76" s="17"/>
      <c r="S76" s="17"/>
      <c r="T76" s="17"/>
      <c r="U76" s="17"/>
      <c r="V76" s="17"/>
      <c r="W76" s="172" t="s">
        <v>143</v>
      </c>
      <c r="X76" s="17" t="str">
        <f>IFERROR(X73/X74,"-")</f>
        <v>-</v>
      </c>
      <c r="Y76" s="17" t="str">
        <f t="shared" ref="Y76:Z76" si="23">IFERROR(Y73/Y74,"-")</f>
        <v>-</v>
      </c>
      <c r="Z76" s="17" t="str">
        <f t="shared" si="23"/>
        <v>-</v>
      </c>
      <c r="AA76" s="17" t="str">
        <f>IFERROR(IF($AA$88=0,"-",AA73/(($AA$88-$AA$89)/100)/AA74),"-")</f>
        <v>-</v>
      </c>
      <c r="AC76" s="159"/>
      <c r="AE76" s="2"/>
      <c r="AF76" s="72" t="s">
        <v>474</v>
      </c>
    </row>
    <row r="77" spans="3:32" ht="4.95" customHeight="1" thickBot="1" x14ac:dyDescent="0.5">
      <c r="AC77" s="159"/>
      <c r="AE77" s="2"/>
      <c r="AF77" s="72" t="s">
        <v>474</v>
      </c>
    </row>
    <row r="78" spans="3:32" ht="4.95" customHeight="1" thickTop="1" x14ac:dyDescent="0.45">
      <c r="D78" s="160"/>
      <c r="E78" s="160"/>
      <c r="F78" s="160"/>
      <c r="G78" s="160"/>
      <c r="H78" s="160"/>
      <c r="I78" s="160"/>
      <c r="J78" s="160"/>
      <c r="K78" s="160"/>
      <c r="L78" s="161"/>
      <c r="M78" s="162"/>
      <c r="N78" s="162"/>
      <c r="O78" s="162"/>
      <c r="P78" s="162"/>
      <c r="Q78" s="162"/>
      <c r="R78" s="162"/>
      <c r="S78" s="162"/>
      <c r="T78" s="162"/>
      <c r="U78" s="162"/>
      <c r="V78" s="162"/>
      <c r="W78" s="174"/>
      <c r="X78" s="162"/>
      <c r="Y78" s="162"/>
      <c r="Z78" s="162"/>
      <c r="AA78" s="162"/>
      <c r="AC78" s="159"/>
      <c r="AE78" s="2"/>
      <c r="AF78" s="72" t="s">
        <v>474</v>
      </c>
    </row>
    <row r="79" spans="3:32" x14ac:dyDescent="0.45">
      <c r="D79" s="235" t="str">
        <f>D53</f>
        <v>項目</v>
      </c>
      <c r="E79" s="235"/>
      <c r="F79" s="235"/>
      <c r="G79" s="235"/>
      <c r="H79" s="235"/>
      <c r="I79" s="235"/>
      <c r="J79" s="235"/>
      <c r="K79" s="235"/>
      <c r="L79" s="236" t="str">
        <f t="shared" ref="L79:L89" si="24">L53</f>
        <v>単位</v>
      </c>
      <c r="M79" s="237"/>
      <c r="N79" s="237"/>
      <c r="O79" s="237"/>
      <c r="P79" s="237"/>
      <c r="Q79" s="237"/>
      <c r="R79" s="237"/>
      <c r="S79" s="237"/>
      <c r="T79" s="237"/>
      <c r="U79" s="237"/>
      <c r="V79" s="237"/>
      <c r="W79" s="238" t="s">
        <v>448</v>
      </c>
      <c r="X79" s="167" t="s">
        <v>455</v>
      </c>
      <c r="Y79" s="165"/>
      <c r="Z79" s="175" t="str">
        <f>$L$6</f>
        <v>単位</v>
      </c>
      <c r="AA79" s="166" t="s">
        <v>456</v>
      </c>
      <c r="AF79" s="72" t="s">
        <v>474</v>
      </c>
    </row>
    <row r="80" spans="3:32" x14ac:dyDescent="0.45">
      <c r="D80" s="163" t="str">
        <f>D54</f>
        <v>FCF現在価値計</v>
      </c>
      <c r="E80" s="163"/>
      <c r="F80" s="163"/>
      <c r="G80" s="163"/>
      <c r="H80" s="163"/>
      <c r="I80" s="163"/>
      <c r="J80" s="163"/>
      <c r="K80" s="163"/>
      <c r="L80" s="12" t="str">
        <f t="shared" si="24"/>
        <v>百万円</v>
      </c>
      <c r="M80" s="17"/>
      <c r="N80" s="17"/>
      <c r="O80" s="17"/>
      <c r="P80" s="17"/>
      <c r="Q80" s="17"/>
      <c r="R80" s="17"/>
      <c r="S80" s="17"/>
      <c r="T80" s="17"/>
      <c r="U80" s="17"/>
      <c r="V80" s="17"/>
      <c r="W80" s="172">
        <f>SUM(W76:AA76)</f>
        <v>0</v>
      </c>
      <c r="X80" s="159" t="str">
        <f t="shared" ref="X80:X89" si="25">X54</f>
        <v>株主資本</v>
      </c>
      <c r="Z80" s="148" t="str">
        <f>Format!$E$10</f>
        <v>百万円</v>
      </c>
      <c r="AA80" s="2">
        <f>AA54</f>
        <v>0</v>
      </c>
      <c r="AF80" s="72" t="s">
        <v>474</v>
      </c>
    </row>
    <row r="81" spans="3:32" x14ac:dyDescent="0.45">
      <c r="E81" s="159" t="str">
        <f t="shared" ref="E81:F83" si="26">E55</f>
        <v>＋</v>
      </c>
      <c r="F81" s="159" t="str">
        <f t="shared" si="26"/>
        <v>現預金</v>
      </c>
      <c r="L81" s="4" t="str">
        <f t="shared" si="24"/>
        <v>百万円</v>
      </c>
      <c r="W81" s="170" t="str">
        <f>W55</f>
        <v>-</v>
      </c>
      <c r="X81" s="163" t="str">
        <f t="shared" si="25"/>
        <v>有利子負債</v>
      </c>
      <c r="Y81" s="17"/>
      <c r="Z81" s="152" t="str">
        <f>Format!$E$10</f>
        <v>百万円</v>
      </c>
      <c r="AA81" s="17" t="str">
        <f>AA55</f>
        <v>-</v>
      </c>
      <c r="AF81" s="72" t="s">
        <v>474</v>
      </c>
    </row>
    <row r="82" spans="3:32" x14ac:dyDescent="0.45">
      <c r="E82" s="111" t="str">
        <f t="shared" si="26"/>
        <v>－</v>
      </c>
      <c r="F82" s="159" t="str">
        <f t="shared" si="26"/>
        <v>有利子負債</v>
      </c>
      <c r="L82" s="4" t="str">
        <f t="shared" si="24"/>
        <v>百万円</v>
      </c>
      <c r="W82" s="170" t="str">
        <f>W56</f>
        <v>-</v>
      </c>
      <c r="X82" s="159" t="str">
        <f t="shared" si="25"/>
        <v>リスクフリーレート</v>
      </c>
      <c r="Z82" s="148" t="s">
        <v>47</v>
      </c>
      <c r="AA82" s="10">
        <f>AA56</f>
        <v>1.5</v>
      </c>
      <c r="AF82" s="72" t="s">
        <v>474</v>
      </c>
    </row>
    <row r="83" spans="3:32" x14ac:dyDescent="0.45">
      <c r="E83" s="111" t="str">
        <f t="shared" si="26"/>
        <v>±</v>
      </c>
      <c r="F83" s="159" t="str">
        <f t="shared" si="26"/>
        <v>その他増減項目</v>
      </c>
      <c r="L83" s="4" t="str">
        <f t="shared" si="24"/>
        <v>百万円</v>
      </c>
      <c r="W83" s="170">
        <f>SUM(W84:W86)</f>
        <v>0</v>
      </c>
      <c r="X83" s="163" t="str">
        <f t="shared" si="25"/>
        <v>リスクプレミアム</v>
      </c>
      <c r="Y83" s="17"/>
      <c r="Z83" s="152" t="s">
        <v>47</v>
      </c>
      <c r="AA83" s="168">
        <f>AA57</f>
        <v>6.5</v>
      </c>
      <c r="AF83" s="72" t="s">
        <v>474</v>
      </c>
    </row>
    <row r="84" spans="3:32" x14ac:dyDescent="0.45">
      <c r="F84" s="159" t="str">
        <f>F58</f>
        <v>±</v>
      </c>
      <c r="K84" s="159" t="str">
        <f>IF(OR(K58="",K58=0,K58="-"),"-",K58)</f>
        <v>AAA</v>
      </c>
      <c r="L84" s="4" t="str">
        <f t="shared" si="24"/>
        <v>百万円</v>
      </c>
      <c r="W84" s="170" t="str">
        <f>IF(OR(W58="",W58=0,W58="-"),"-",W58)</f>
        <v>-</v>
      </c>
      <c r="X84" s="159" t="str">
        <f t="shared" si="25"/>
        <v>ベータ</v>
      </c>
      <c r="Z84" s="148" t="s">
        <v>143</v>
      </c>
      <c r="AA84" s="10">
        <f>AA58</f>
        <v>1</v>
      </c>
      <c r="AF84" s="72" t="s">
        <v>474</v>
      </c>
    </row>
    <row r="85" spans="3:32" x14ac:dyDescent="0.45">
      <c r="F85" s="159" t="str">
        <f>F59</f>
        <v>±</v>
      </c>
      <c r="K85" s="159" t="str">
        <f>IF(OR(K59="",K59=0,K59="-"),"-",K59)</f>
        <v>BBB</v>
      </c>
      <c r="L85" s="4" t="str">
        <f t="shared" si="24"/>
        <v>百万円</v>
      </c>
      <c r="W85" s="170" t="str">
        <f>IF(OR(W59="",W59=0,W59="-"),"-",W59)</f>
        <v>-</v>
      </c>
      <c r="X85" s="163" t="str">
        <f t="shared" si="25"/>
        <v>株主資本コスト</v>
      </c>
      <c r="Y85" s="17"/>
      <c r="Z85" s="152" t="s">
        <v>47</v>
      </c>
      <c r="AA85" s="168">
        <f>AA84*AA83+AA82</f>
        <v>8</v>
      </c>
      <c r="AF85" s="72" t="s">
        <v>474</v>
      </c>
    </row>
    <row r="86" spans="3:32" x14ac:dyDescent="0.45">
      <c r="F86" s="159" t="str">
        <f>F60</f>
        <v>±</v>
      </c>
      <c r="K86" s="159" t="str">
        <f>IF(OR(K60="",K60=0,K60="-"),"-",K60)</f>
        <v>ZZZ</v>
      </c>
      <c r="L86" s="4" t="str">
        <f t="shared" si="24"/>
        <v>百万円</v>
      </c>
      <c r="W86" s="170" t="str">
        <f>IF(OR(W60="",W60=0,W60="-"),"-",W60)</f>
        <v>-</v>
      </c>
      <c r="X86" s="159" t="str">
        <f t="shared" si="25"/>
        <v>有利子負債コスト</v>
      </c>
      <c r="Z86" s="148" t="s">
        <v>47</v>
      </c>
      <c r="AA86" s="10">
        <f>AA60</f>
        <v>1.5</v>
      </c>
      <c r="AF86" s="72" t="s">
        <v>474</v>
      </c>
    </row>
    <row r="87" spans="3:32" x14ac:dyDescent="0.45">
      <c r="D87" s="163" t="str">
        <f>D61</f>
        <v>FCF評価による価値</v>
      </c>
      <c r="E87" s="163"/>
      <c r="F87" s="163"/>
      <c r="G87" s="163"/>
      <c r="H87" s="163"/>
      <c r="I87" s="163"/>
      <c r="J87" s="163"/>
      <c r="K87" s="163"/>
      <c r="L87" s="12" t="str">
        <f t="shared" si="24"/>
        <v>百万円</v>
      </c>
      <c r="M87" s="17"/>
      <c r="N87" s="17"/>
      <c r="O87" s="17"/>
      <c r="P87" s="17"/>
      <c r="Q87" s="17"/>
      <c r="R87" s="17"/>
      <c r="S87" s="17"/>
      <c r="T87" s="17"/>
      <c r="U87" s="17"/>
      <c r="V87" s="17"/>
      <c r="W87" s="172">
        <f>SUM(W80,W81,W82,W83)</f>
        <v>0</v>
      </c>
      <c r="X87" s="163" t="str">
        <f t="shared" si="25"/>
        <v>法定実効税率</v>
      </c>
      <c r="Y87" s="17"/>
      <c r="Z87" s="152" t="s">
        <v>47</v>
      </c>
      <c r="AA87" s="168">
        <f>Format!$E$9</f>
        <v>30.62</v>
      </c>
      <c r="AF87" s="72" t="s">
        <v>474</v>
      </c>
    </row>
    <row r="88" spans="3:32" x14ac:dyDescent="0.45">
      <c r="D88" s="159" t="str">
        <f>D62</f>
        <v>潜在株調整後株式数</v>
      </c>
      <c r="L88" s="4" t="str">
        <f t="shared" si="24"/>
        <v>株</v>
      </c>
      <c r="W88" s="191">
        <f>W62</f>
        <v>0</v>
      </c>
      <c r="X88" s="159" t="str">
        <f t="shared" si="25"/>
        <v>税引後WACC</v>
      </c>
      <c r="Z88" s="148" t="s">
        <v>47</v>
      </c>
      <c r="AA88" s="10">
        <f>AA85*IF(OR(AA80=0,AA80="-"),0,AA80/SUM(AA80,AA81))+AA86*(100-AA87)/100*IF(OR(AA81=0,AA81="-"),0,AA81/SUM(AA80,AA81))</f>
        <v>0</v>
      </c>
      <c r="AF88" s="72" t="s">
        <v>474</v>
      </c>
    </row>
    <row r="89" spans="3:32" x14ac:dyDescent="0.45">
      <c r="D89" s="163" t="str">
        <f>D63</f>
        <v>目標株価</v>
      </c>
      <c r="E89" s="163"/>
      <c r="F89" s="163"/>
      <c r="G89" s="163"/>
      <c r="H89" s="163"/>
      <c r="I89" s="163"/>
      <c r="J89" s="163"/>
      <c r="K89" s="163"/>
      <c r="L89" s="12" t="str">
        <f t="shared" si="24"/>
        <v>円</v>
      </c>
      <c r="M89" s="17"/>
      <c r="N89" s="17"/>
      <c r="O89" s="17"/>
      <c r="P89" s="17"/>
      <c r="Q89" s="17"/>
      <c r="R89" s="17"/>
      <c r="S89" s="17"/>
      <c r="T89" s="17"/>
      <c r="U89" s="17"/>
      <c r="V89" s="17"/>
      <c r="W89" s="164" t="str">
        <f>IFERROR(ROUND(W87*Format!$E$11/W88,-1),"-")</f>
        <v>-</v>
      </c>
      <c r="X89" s="163" t="str">
        <f t="shared" si="25"/>
        <v>永久成長率</v>
      </c>
      <c r="Y89" s="17"/>
      <c r="Z89" s="152" t="s">
        <v>47</v>
      </c>
      <c r="AA89" s="168">
        <f>AA63</f>
        <v>0</v>
      </c>
      <c r="AF89" s="72" t="s">
        <v>474</v>
      </c>
    </row>
    <row r="90" spans="3:32" ht="4.95" customHeight="1" thickBot="1" x14ac:dyDescent="0.5">
      <c r="X90" s="159"/>
      <c r="AF90" s="72" t="s">
        <v>474</v>
      </c>
    </row>
    <row r="91" spans="3:32" ht="4.95" customHeight="1" thickTop="1" x14ac:dyDescent="0.45">
      <c r="D91" s="160"/>
      <c r="E91" s="160"/>
      <c r="F91" s="160"/>
      <c r="G91" s="160"/>
      <c r="H91" s="160"/>
      <c r="I91" s="160"/>
      <c r="J91" s="160"/>
      <c r="K91" s="160"/>
      <c r="L91" s="161"/>
      <c r="M91" s="162"/>
      <c r="N91" s="162"/>
      <c r="O91" s="162"/>
      <c r="P91" s="162"/>
      <c r="Q91" s="162"/>
      <c r="R91" s="162"/>
      <c r="S91" s="162"/>
      <c r="T91" s="162"/>
      <c r="U91" s="162"/>
      <c r="V91" s="162"/>
      <c r="W91" s="174"/>
      <c r="X91" s="162"/>
      <c r="Y91" s="162"/>
      <c r="Z91" s="162"/>
      <c r="AA91" s="162"/>
      <c r="AF91" s="72" t="s">
        <v>474</v>
      </c>
    </row>
    <row r="92" spans="3:32" x14ac:dyDescent="0.45">
      <c r="C92" s="176" t="s">
        <v>470</v>
      </c>
      <c r="D92" s="176"/>
      <c r="AF92" s="72" t="s">
        <v>474</v>
      </c>
    </row>
    <row r="93" spans="3:32" ht="4.95" customHeight="1" x14ac:dyDescent="0.45">
      <c r="AB93" s="159"/>
      <c r="AE93" s="2"/>
      <c r="AF93" s="72" t="s">
        <v>474</v>
      </c>
    </row>
    <row r="94" spans="3:32" x14ac:dyDescent="0.45">
      <c r="D94" s="230" t="str">
        <f t="shared" ref="D94:D100" si="27">D68</f>
        <v>（）</v>
      </c>
      <c r="E94" s="230"/>
      <c r="F94" s="230"/>
      <c r="G94" s="230"/>
      <c r="H94" s="230"/>
      <c r="I94" s="230"/>
      <c r="J94" s="230"/>
      <c r="K94" s="230"/>
      <c r="L94" s="203"/>
      <c r="M94" s="203"/>
      <c r="N94" s="203"/>
      <c r="O94" s="203"/>
      <c r="P94" s="203"/>
      <c r="Q94" s="203"/>
      <c r="R94" s="203"/>
      <c r="S94" s="203"/>
      <c r="T94" s="203"/>
      <c r="U94" s="203"/>
      <c r="V94" s="203"/>
      <c r="W94" s="227" t="str">
        <f>W$5</f>
        <v>Act</v>
      </c>
      <c r="X94" s="231" t="str">
        <f>X$5</f>
        <v>Est</v>
      </c>
      <c r="Y94" s="203"/>
      <c r="Z94" s="203"/>
      <c r="AB94" s="159"/>
      <c r="AE94" s="2"/>
      <c r="AF94" s="72" t="s">
        <v>474</v>
      </c>
    </row>
    <row r="95" spans="3:32" x14ac:dyDescent="0.45">
      <c r="D95" s="232" t="str">
        <f t="shared" si="27"/>
        <v>バリュエーション表</v>
      </c>
      <c r="E95" s="232"/>
      <c r="F95" s="232"/>
      <c r="G95" s="232"/>
      <c r="H95" s="232"/>
      <c r="I95" s="232"/>
      <c r="J95" s="232"/>
      <c r="K95" s="232"/>
      <c r="L95" s="233" t="str">
        <f t="shared" ref="L95:L102" si="28">L69</f>
        <v>単位</v>
      </c>
      <c r="M95" s="211"/>
      <c r="N95" s="211"/>
      <c r="O95" s="211"/>
      <c r="P95" s="211"/>
      <c r="Q95" s="211"/>
      <c r="R95" s="211"/>
      <c r="S95" s="211"/>
      <c r="T95" s="211"/>
      <c r="U95" s="211"/>
      <c r="V95" s="211"/>
      <c r="W95" s="234" t="str">
        <f>W$6</f>
        <v>25/3</v>
      </c>
      <c r="X95" s="233" t="str">
        <f t="shared" ref="X95:Y95" si="29">X$6</f>
        <v>26/3E</v>
      </c>
      <c r="Y95" s="233" t="str">
        <f t="shared" si="29"/>
        <v>27/3E</v>
      </c>
      <c r="Z95" s="233" t="str">
        <f>Z$6&amp;"～"</f>
        <v>28/3E～</v>
      </c>
      <c r="AB95" s="159"/>
      <c r="AE95" s="2"/>
      <c r="AF95" s="72" t="s">
        <v>474</v>
      </c>
    </row>
    <row r="96" spans="3:32" x14ac:dyDescent="0.45">
      <c r="D96" s="159" t="str">
        <f t="shared" si="27"/>
        <v>売上高</v>
      </c>
      <c r="L96" s="4" t="str">
        <f t="shared" si="28"/>
        <v>百万円</v>
      </c>
      <c r="W96" s="170">
        <f t="shared" ref="W96:Y99" si="30">W70</f>
        <v>0</v>
      </c>
      <c r="X96" s="2">
        <f t="shared" si="30"/>
        <v>0</v>
      </c>
      <c r="Y96" s="2">
        <f t="shared" si="30"/>
        <v>0</v>
      </c>
      <c r="Z96" s="2">
        <f>Y96</f>
        <v>0</v>
      </c>
      <c r="AB96" s="159"/>
      <c r="AE96" s="2"/>
      <c r="AF96" s="72" t="s">
        <v>474</v>
      </c>
    </row>
    <row r="97" spans="4:32" x14ac:dyDescent="0.45">
      <c r="D97" s="159" t="str">
        <f t="shared" si="27"/>
        <v>営業利益</v>
      </c>
      <c r="L97" s="4" t="str">
        <f t="shared" si="28"/>
        <v>百万円</v>
      </c>
      <c r="W97" s="170">
        <f t="shared" si="30"/>
        <v>0</v>
      </c>
      <c r="X97" s="2">
        <f t="shared" si="30"/>
        <v>0</v>
      </c>
      <c r="Y97" s="2">
        <f t="shared" si="30"/>
        <v>0</v>
      </c>
      <c r="Z97" s="2">
        <f>Y97</f>
        <v>0</v>
      </c>
      <c r="AB97" s="159"/>
      <c r="AE97" s="2"/>
      <c r="AF97" s="72" t="s">
        <v>474</v>
      </c>
    </row>
    <row r="98" spans="4:32" x14ac:dyDescent="0.45">
      <c r="D98" s="159" t="str">
        <f t="shared" si="27"/>
        <v>税金等調整前当期純利益</v>
      </c>
      <c r="L98" s="4" t="str">
        <f t="shared" si="28"/>
        <v>百万円</v>
      </c>
      <c r="W98" s="170">
        <f t="shared" si="30"/>
        <v>0</v>
      </c>
      <c r="X98" s="2">
        <f t="shared" si="30"/>
        <v>0</v>
      </c>
      <c r="Y98" s="2">
        <f t="shared" si="30"/>
        <v>0</v>
      </c>
      <c r="Z98" s="2">
        <f>Y98</f>
        <v>0</v>
      </c>
      <c r="AB98" s="159"/>
      <c r="AE98" s="2"/>
      <c r="AF98" s="72" t="s">
        <v>474</v>
      </c>
    </row>
    <row r="99" spans="4:32" x14ac:dyDescent="0.45">
      <c r="D99" s="163" t="str">
        <f t="shared" si="27"/>
        <v>FCF</v>
      </c>
      <c r="E99" s="163"/>
      <c r="F99" s="163"/>
      <c r="G99" s="163"/>
      <c r="H99" s="163"/>
      <c r="I99" s="163"/>
      <c r="J99" s="163"/>
      <c r="K99" s="163"/>
      <c r="L99" s="12" t="str">
        <f t="shared" si="28"/>
        <v>百万円</v>
      </c>
      <c r="M99" s="17"/>
      <c r="N99" s="17"/>
      <c r="O99" s="17"/>
      <c r="P99" s="17"/>
      <c r="Q99" s="17"/>
      <c r="R99" s="17"/>
      <c r="S99" s="17"/>
      <c r="T99" s="17"/>
      <c r="U99" s="17"/>
      <c r="V99" s="17"/>
      <c r="W99" s="172" t="str">
        <f t="shared" si="30"/>
        <v>-</v>
      </c>
      <c r="X99" s="17">
        <f t="shared" si="30"/>
        <v>0</v>
      </c>
      <c r="Y99" s="17">
        <f t="shared" si="30"/>
        <v>0</v>
      </c>
      <c r="Z99" s="17">
        <f>IFERROR(Z97*(100-AA113)/100,"-")</f>
        <v>0</v>
      </c>
      <c r="AB99" s="159"/>
      <c r="AE99" s="2"/>
      <c r="AF99" s="72" t="s">
        <v>474</v>
      </c>
    </row>
    <row r="100" spans="4:32" x14ac:dyDescent="0.45">
      <c r="D100" s="159" t="str">
        <f t="shared" si="27"/>
        <v>割引率</v>
      </c>
      <c r="L100" s="4" t="str">
        <f t="shared" si="28"/>
        <v>-</v>
      </c>
      <c r="W100" s="173" t="s">
        <v>143</v>
      </c>
      <c r="X100" s="169" t="str">
        <f>IF($AA$114=0,"-",(1+$AA$114/100)^X101)</f>
        <v>-</v>
      </c>
      <c r="Y100" s="169" t="str">
        <f t="shared" ref="Y100:Z100" si="31">IF($AA$114=0,"-",(1+$AA$114/100)^Y101)</f>
        <v>-</v>
      </c>
      <c r="Z100" s="169" t="str">
        <f t="shared" si="31"/>
        <v>-</v>
      </c>
      <c r="AB100" s="159"/>
      <c r="AE100" s="2"/>
      <c r="AF100" s="72" t="s">
        <v>474</v>
      </c>
    </row>
    <row r="101" spans="4:32" hidden="1" outlineLevel="1" x14ac:dyDescent="0.45">
      <c r="E101" s="159" t="str">
        <f>E75</f>
        <v>乗数</v>
      </c>
      <c r="L101" s="4" t="str">
        <f t="shared" si="28"/>
        <v>-</v>
      </c>
      <c r="X101" s="2">
        <v>1</v>
      </c>
      <c r="Y101" s="2">
        <f>X101+1</f>
        <v>2</v>
      </c>
      <c r="Z101" s="2">
        <f>Y101</f>
        <v>2</v>
      </c>
      <c r="AB101" s="159"/>
      <c r="AE101" s="2"/>
      <c r="AF101" s="72" t="s">
        <v>474</v>
      </c>
    </row>
    <row r="102" spans="4:32" collapsed="1" x14ac:dyDescent="0.45">
      <c r="D102" s="163" t="str">
        <f>D76</f>
        <v>FCF現在価値</v>
      </c>
      <c r="E102" s="163"/>
      <c r="F102" s="163"/>
      <c r="G102" s="163"/>
      <c r="H102" s="163"/>
      <c r="I102" s="163"/>
      <c r="J102" s="163"/>
      <c r="K102" s="163"/>
      <c r="L102" s="12" t="str">
        <f t="shared" si="28"/>
        <v>百万円</v>
      </c>
      <c r="M102" s="17"/>
      <c r="N102" s="17"/>
      <c r="O102" s="17"/>
      <c r="P102" s="17"/>
      <c r="Q102" s="17"/>
      <c r="R102" s="17"/>
      <c r="S102" s="17"/>
      <c r="T102" s="17"/>
      <c r="U102" s="17"/>
      <c r="V102" s="17"/>
      <c r="W102" s="172" t="s">
        <v>143</v>
      </c>
      <c r="X102" s="17" t="str">
        <f>IFERROR(X99/X100,"-")</f>
        <v>-</v>
      </c>
      <c r="Y102" s="17" t="str">
        <f t="shared" ref="Y102" si="32">IFERROR(Y99/Y100,"-")</f>
        <v>-</v>
      </c>
      <c r="Z102" s="17" t="str">
        <f>IFERROR(IF($AA$114=0,"-",Z99/(($AA$114-$AA$115)/100)/Z100),"-")</f>
        <v>-</v>
      </c>
      <c r="AB102" s="159"/>
      <c r="AE102" s="2"/>
      <c r="AF102" s="72" t="s">
        <v>474</v>
      </c>
    </row>
    <row r="103" spans="4:32" ht="4.95" customHeight="1" thickBot="1" x14ac:dyDescent="0.5">
      <c r="AB103" s="159"/>
      <c r="AE103" s="2"/>
      <c r="AF103" s="72" t="s">
        <v>474</v>
      </c>
    </row>
    <row r="104" spans="4:32" ht="4.95" customHeight="1" thickTop="1" x14ac:dyDescent="0.45">
      <c r="D104" s="160"/>
      <c r="E104" s="160"/>
      <c r="F104" s="160"/>
      <c r="G104" s="160"/>
      <c r="H104" s="160"/>
      <c r="I104" s="160"/>
      <c r="J104" s="160"/>
      <c r="K104" s="160"/>
      <c r="L104" s="161"/>
      <c r="M104" s="162"/>
      <c r="N104" s="162"/>
      <c r="O104" s="162"/>
      <c r="P104" s="162"/>
      <c r="Q104" s="162"/>
      <c r="R104" s="162"/>
      <c r="S104" s="162"/>
      <c r="T104" s="162"/>
      <c r="U104" s="162"/>
      <c r="V104" s="162"/>
      <c r="W104" s="174"/>
      <c r="X104" s="162"/>
      <c r="Y104" s="162"/>
      <c r="Z104" s="162"/>
      <c r="AB104" s="159"/>
      <c r="AE104" s="2"/>
      <c r="AF104" s="72" t="s">
        <v>474</v>
      </c>
    </row>
    <row r="105" spans="4:32" x14ac:dyDescent="0.45">
      <c r="D105" s="235" t="str">
        <f>D79</f>
        <v>項目</v>
      </c>
      <c r="E105" s="235"/>
      <c r="F105" s="235"/>
      <c r="G105" s="235"/>
      <c r="H105" s="235"/>
      <c r="I105" s="235"/>
      <c r="J105" s="235"/>
      <c r="K105" s="235"/>
      <c r="L105" s="236" t="str">
        <f t="shared" ref="L105:L115" si="33">L79</f>
        <v>単位</v>
      </c>
      <c r="M105" s="237"/>
      <c r="N105" s="237"/>
      <c r="O105" s="237"/>
      <c r="P105" s="237"/>
      <c r="Q105" s="237"/>
      <c r="R105" s="237"/>
      <c r="S105" s="237"/>
      <c r="T105" s="237"/>
      <c r="U105" s="237"/>
      <c r="V105" s="237"/>
      <c r="W105" s="238" t="s">
        <v>448</v>
      </c>
      <c r="X105" s="167" t="s">
        <v>455</v>
      </c>
      <c r="Y105" s="165"/>
      <c r="Z105" s="175" t="str">
        <f>$L$6</f>
        <v>単位</v>
      </c>
      <c r="AA105" s="166" t="s">
        <v>456</v>
      </c>
      <c r="AF105" s="72" t="s">
        <v>474</v>
      </c>
    </row>
    <row r="106" spans="4:32" x14ac:dyDescent="0.45">
      <c r="D106" s="163" t="str">
        <f>D80</f>
        <v>FCF現在価値計</v>
      </c>
      <c r="E106" s="163"/>
      <c r="F106" s="163"/>
      <c r="G106" s="163"/>
      <c r="H106" s="163"/>
      <c r="I106" s="163"/>
      <c r="J106" s="163"/>
      <c r="K106" s="163"/>
      <c r="L106" s="12" t="str">
        <f t="shared" si="33"/>
        <v>百万円</v>
      </c>
      <c r="M106" s="17"/>
      <c r="N106" s="17"/>
      <c r="O106" s="17"/>
      <c r="P106" s="17"/>
      <c r="Q106" s="17"/>
      <c r="R106" s="17"/>
      <c r="S106" s="17"/>
      <c r="T106" s="17"/>
      <c r="U106" s="17"/>
      <c r="V106" s="17"/>
      <c r="W106" s="172">
        <f>SUM(W102:Z102)</f>
        <v>0</v>
      </c>
      <c r="X106" s="159" t="str">
        <f t="shared" ref="X106:X115" si="34">X80</f>
        <v>株主資本</v>
      </c>
      <c r="Z106" s="148" t="str">
        <f>Format!$E$10</f>
        <v>百万円</v>
      </c>
      <c r="AA106" s="2">
        <f>AA80</f>
        <v>0</v>
      </c>
      <c r="AF106" s="72" t="s">
        <v>474</v>
      </c>
    </row>
    <row r="107" spans="4:32" x14ac:dyDescent="0.45">
      <c r="E107" s="159" t="str">
        <f t="shared" ref="E107:F109" si="35">E81</f>
        <v>＋</v>
      </c>
      <c r="F107" s="159" t="str">
        <f t="shared" si="35"/>
        <v>現預金</v>
      </c>
      <c r="L107" s="4" t="str">
        <f t="shared" si="33"/>
        <v>百万円</v>
      </c>
      <c r="W107" s="170" t="str">
        <f>W81</f>
        <v>-</v>
      </c>
      <c r="X107" s="163" t="str">
        <f t="shared" si="34"/>
        <v>有利子負債</v>
      </c>
      <c r="Y107" s="17"/>
      <c r="Z107" s="152" t="str">
        <f>Format!$E$10</f>
        <v>百万円</v>
      </c>
      <c r="AA107" s="17" t="str">
        <f>AA81</f>
        <v>-</v>
      </c>
      <c r="AF107" s="72" t="s">
        <v>474</v>
      </c>
    </row>
    <row r="108" spans="4:32" x14ac:dyDescent="0.45">
      <c r="E108" s="111" t="str">
        <f t="shared" si="35"/>
        <v>－</v>
      </c>
      <c r="F108" s="159" t="str">
        <f t="shared" si="35"/>
        <v>有利子負債</v>
      </c>
      <c r="L108" s="4" t="str">
        <f t="shared" si="33"/>
        <v>百万円</v>
      </c>
      <c r="W108" s="170" t="str">
        <f>W82</f>
        <v>-</v>
      </c>
      <c r="X108" s="159" t="str">
        <f t="shared" si="34"/>
        <v>リスクフリーレート</v>
      </c>
      <c r="Z108" s="148" t="s">
        <v>47</v>
      </c>
      <c r="AA108" s="10">
        <f>AA82</f>
        <v>1.5</v>
      </c>
      <c r="AF108" s="72" t="s">
        <v>474</v>
      </c>
    </row>
    <row r="109" spans="4:32" x14ac:dyDescent="0.45">
      <c r="E109" s="111" t="str">
        <f t="shared" si="35"/>
        <v>±</v>
      </c>
      <c r="F109" s="159" t="str">
        <f t="shared" si="35"/>
        <v>その他増減項目</v>
      </c>
      <c r="L109" s="4" t="str">
        <f t="shared" si="33"/>
        <v>百万円</v>
      </c>
      <c r="W109" s="170">
        <f>SUM(W110:W112)</f>
        <v>0</v>
      </c>
      <c r="X109" s="163" t="str">
        <f t="shared" si="34"/>
        <v>リスクプレミアム</v>
      </c>
      <c r="Y109" s="17"/>
      <c r="Z109" s="152" t="s">
        <v>47</v>
      </c>
      <c r="AA109" s="168">
        <f>AA83</f>
        <v>6.5</v>
      </c>
      <c r="AF109" s="72" t="s">
        <v>474</v>
      </c>
    </row>
    <row r="110" spans="4:32" x14ac:dyDescent="0.45">
      <c r="F110" s="159" t="str">
        <f>F84</f>
        <v>±</v>
      </c>
      <c r="K110" s="159" t="str">
        <f>IF(OR(K84="",K84=0,K84="-"),"-",K84)</f>
        <v>AAA</v>
      </c>
      <c r="L110" s="4" t="str">
        <f t="shared" si="33"/>
        <v>百万円</v>
      </c>
      <c r="W110" s="170" t="str">
        <f>IF(OR(W84="",W84=0,W84="-"),"-",W84)</f>
        <v>-</v>
      </c>
      <c r="X110" s="159" t="str">
        <f t="shared" si="34"/>
        <v>ベータ</v>
      </c>
      <c r="Z110" s="148" t="s">
        <v>143</v>
      </c>
      <c r="AA110" s="10">
        <f>AA84</f>
        <v>1</v>
      </c>
      <c r="AF110" s="72" t="s">
        <v>474</v>
      </c>
    </row>
    <row r="111" spans="4:32" x14ac:dyDescent="0.45">
      <c r="F111" s="159" t="str">
        <f>F85</f>
        <v>±</v>
      </c>
      <c r="K111" s="159" t="str">
        <f>IF(OR(K85="",K85=0,K85="-"),"-",K85)</f>
        <v>BBB</v>
      </c>
      <c r="L111" s="4" t="str">
        <f t="shared" si="33"/>
        <v>百万円</v>
      </c>
      <c r="W111" s="170" t="str">
        <f>IF(OR(W85="",W85=0,W85="-"),"-",W85)</f>
        <v>-</v>
      </c>
      <c r="X111" s="163" t="str">
        <f t="shared" si="34"/>
        <v>株主資本コスト</v>
      </c>
      <c r="Y111" s="17"/>
      <c r="Z111" s="152" t="s">
        <v>47</v>
      </c>
      <c r="AA111" s="168">
        <f>AA110*AA109+AA108</f>
        <v>8</v>
      </c>
      <c r="AF111" s="72" t="s">
        <v>474</v>
      </c>
    </row>
    <row r="112" spans="4:32" x14ac:dyDescent="0.45">
      <c r="F112" s="159" t="str">
        <f>F86</f>
        <v>±</v>
      </c>
      <c r="K112" s="159" t="str">
        <f>IF(OR(K86="",K86=0,K86="-"),"-",K86)</f>
        <v>ZZZ</v>
      </c>
      <c r="L112" s="4" t="str">
        <f t="shared" si="33"/>
        <v>百万円</v>
      </c>
      <c r="W112" s="170" t="str">
        <f>IF(OR(W86="",W86=0,W86="-"),"-",W86)</f>
        <v>-</v>
      </c>
      <c r="X112" s="159" t="str">
        <f t="shared" si="34"/>
        <v>有利子負債コスト</v>
      </c>
      <c r="Z112" s="148" t="s">
        <v>47</v>
      </c>
      <c r="AA112" s="10">
        <f>AA86</f>
        <v>1.5</v>
      </c>
      <c r="AF112" s="72" t="s">
        <v>474</v>
      </c>
    </row>
    <row r="113" spans="3:32" x14ac:dyDescent="0.45">
      <c r="D113" s="163" t="str">
        <f>D87</f>
        <v>FCF評価による価値</v>
      </c>
      <c r="E113" s="163"/>
      <c r="F113" s="163"/>
      <c r="G113" s="163"/>
      <c r="H113" s="163"/>
      <c r="I113" s="163"/>
      <c r="J113" s="163"/>
      <c r="K113" s="163"/>
      <c r="L113" s="12" t="str">
        <f t="shared" si="33"/>
        <v>百万円</v>
      </c>
      <c r="M113" s="17"/>
      <c r="N113" s="17"/>
      <c r="O113" s="17"/>
      <c r="P113" s="17"/>
      <c r="Q113" s="17"/>
      <c r="R113" s="17"/>
      <c r="S113" s="17"/>
      <c r="T113" s="17"/>
      <c r="U113" s="17"/>
      <c r="V113" s="17"/>
      <c r="W113" s="172">
        <f>SUM(W106,W107,W108,W109)</f>
        <v>0</v>
      </c>
      <c r="X113" s="163" t="str">
        <f t="shared" si="34"/>
        <v>法定実効税率</v>
      </c>
      <c r="Y113" s="17"/>
      <c r="Z113" s="152" t="s">
        <v>47</v>
      </c>
      <c r="AA113" s="168">
        <f>Format!$E$9</f>
        <v>30.62</v>
      </c>
      <c r="AF113" s="72" t="s">
        <v>474</v>
      </c>
    </row>
    <row r="114" spans="3:32" x14ac:dyDescent="0.45">
      <c r="D114" s="159" t="str">
        <f>D88</f>
        <v>潜在株調整後株式数</v>
      </c>
      <c r="L114" s="4" t="str">
        <f t="shared" si="33"/>
        <v>株</v>
      </c>
      <c r="W114" s="191">
        <f>W88</f>
        <v>0</v>
      </c>
      <c r="X114" s="159" t="str">
        <f t="shared" si="34"/>
        <v>税引後WACC</v>
      </c>
      <c r="Z114" s="148" t="s">
        <v>47</v>
      </c>
      <c r="AA114" s="10">
        <f>AA111*IF(OR(AA106=0,AA106="-"),0,AA106/SUM(AA106,AA107))+AA112*(100-AA113)/100*IF(OR(AA107=0,AA107="-"),0,AA107/SUM(AA106,AA107))</f>
        <v>0</v>
      </c>
      <c r="AF114" s="72" t="s">
        <v>474</v>
      </c>
    </row>
    <row r="115" spans="3:32" x14ac:dyDescent="0.45">
      <c r="D115" s="163" t="str">
        <f>D89</f>
        <v>目標株価</v>
      </c>
      <c r="E115" s="163"/>
      <c r="F115" s="163"/>
      <c r="G115" s="163"/>
      <c r="H115" s="163"/>
      <c r="I115" s="163"/>
      <c r="J115" s="163"/>
      <c r="K115" s="163"/>
      <c r="L115" s="12" t="str">
        <f t="shared" si="33"/>
        <v>円</v>
      </c>
      <c r="M115" s="17"/>
      <c r="N115" s="17"/>
      <c r="O115" s="17"/>
      <c r="P115" s="17"/>
      <c r="Q115" s="17"/>
      <c r="R115" s="17"/>
      <c r="S115" s="17"/>
      <c r="T115" s="17"/>
      <c r="U115" s="17"/>
      <c r="V115" s="17"/>
      <c r="W115" s="164" t="str">
        <f>IFERROR(ROUND(W113*Format!$E$11/W114,-1),"-")</f>
        <v>-</v>
      </c>
      <c r="X115" s="163" t="str">
        <f t="shared" si="34"/>
        <v>永久成長率</v>
      </c>
      <c r="Y115" s="17"/>
      <c r="Z115" s="152" t="s">
        <v>47</v>
      </c>
      <c r="AA115" s="168">
        <f>AA89</f>
        <v>0</v>
      </c>
      <c r="AF115" s="72" t="s">
        <v>474</v>
      </c>
    </row>
    <row r="116" spans="3:32" ht="4.95" customHeight="1" thickBot="1" x14ac:dyDescent="0.5">
      <c r="X116" s="159"/>
      <c r="AF116" s="72" t="s">
        <v>474</v>
      </c>
    </row>
    <row r="117" spans="3:32" ht="4.95" customHeight="1" thickTop="1" x14ac:dyDescent="0.45">
      <c r="D117" s="160"/>
      <c r="E117" s="160"/>
      <c r="F117" s="160"/>
      <c r="G117" s="160"/>
      <c r="H117" s="160"/>
      <c r="I117" s="160"/>
      <c r="J117" s="160"/>
      <c r="K117" s="160"/>
      <c r="L117" s="161"/>
      <c r="M117" s="162"/>
      <c r="N117" s="162"/>
      <c r="O117" s="162"/>
      <c r="P117" s="162"/>
      <c r="Q117" s="162"/>
      <c r="R117" s="162"/>
      <c r="S117" s="162"/>
      <c r="T117" s="162"/>
      <c r="U117" s="162"/>
      <c r="V117" s="162"/>
      <c r="W117" s="174"/>
      <c r="X117" s="162"/>
      <c r="Y117" s="162"/>
      <c r="Z117" s="162"/>
      <c r="AA117" s="162"/>
      <c r="AF117" s="72" t="s">
        <v>474</v>
      </c>
    </row>
    <row r="118" spans="3:32" x14ac:dyDescent="0.45">
      <c r="C118" s="176" t="s">
        <v>471</v>
      </c>
      <c r="D118" s="176"/>
      <c r="AF118" s="72" t="s">
        <v>474</v>
      </c>
    </row>
    <row r="119" spans="3:32" ht="4.95" customHeight="1" x14ac:dyDescent="0.45">
      <c r="AA119" s="159"/>
      <c r="AE119" s="2"/>
      <c r="AF119" s="72" t="s">
        <v>474</v>
      </c>
    </row>
    <row r="120" spans="3:32" x14ac:dyDescent="0.45">
      <c r="D120" s="230" t="str">
        <f t="shared" ref="D120:D126" si="36">D94</f>
        <v>（）</v>
      </c>
      <c r="E120" s="230"/>
      <c r="F120" s="230"/>
      <c r="G120" s="230"/>
      <c r="H120" s="230"/>
      <c r="I120" s="230"/>
      <c r="J120" s="230"/>
      <c r="K120" s="230"/>
      <c r="L120" s="203"/>
      <c r="M120" s="203"/>
      <c r="N120" s="203"/>
      <c r="O120" s="203"/>
      <c r="P120" s="203"/>
      <c r="Q120" s="203"/>
      <c r="R120" s="203"/>
      <c r="S120" s="203"/>
      <c r="T120" s="203"/>
      <c r="U120" s="203"/>
      <c r="V120" s="203"/>
      <c r="W120" s="227" t="str">
        <f>W$5</f>
        <v>Act</v>
      </c>
      <c r="X120" s="231" t="str">
        <f>X$5</f>
        <v>Est</v>
      </c>
      <c r="Y120" s="203"/>
      <c r="AA120" s="159"/>
      <c r="AE120" s="2"/>
      <c r="AF120" s="72" t="s">
        <v>474</v>
      </c>
    </row>
    <row r="121" spans="3:32" x14ac:dyDescent="0.45">
      <c r="D121" s="232" t="str">
        <f t="shared" si="36"/>
        <v>バリュエーション表</v>
      </c>
      <c r="E121" s="232"/>
      <c r="F121" s="232"/>
      <c r="G121" s="232"/>
      <c r="H121" s="232"/>
      <c r="I121" s="232"/>
      <c r="J121" s="232"/>
      <c r="K121" s="232"/>
      <c r="L121" s="233" t="str">
        <f>L95</f>
        <v>単位</v>
      </c>
      <c r="M121" s="211"/>
      <c r="N121" s="211"/>
      <c r="O121" s="211"/>
      <c r="P121" s="211"/>
      <c r="Q121" s="211"/>
      <c r="R121" s="211"/>
      <c r="S121" s="211"/>
      <c r="T121" s="211"/>
      <c r="U121" s="211"/>
      <c r="V121" s="211"/>
      <c r="W121" s="234" t="str">
        <f>W$6</f>
        <v>25/3</v>
      </c>
      <c r="X121" s="233" t="str">
        <f t="shared" ref="X121" si="37">X$6</f>
        <v>26/3E</v>
      </c>
      <c r="Y121" s="233" t="str">
        <f>Y$6&amp;"～"</f>
        <v>27/3E～</v>
      </c>
      <c r="AA121" s="159"/>
      <c r="AE121" s="2"/>
      <c r="AF121" s="72" t="s">
        <v>474</v>
      </c>
    </row>
    <row r="122" spans="3:32" x14ac:dyDescent="0.45">
      <c r="D122" s="159" t="str">
        <f t="shared" si="36"/>
        <v>売上高</v>
      </c>
      <c r="L122" s="4" t="str">
        <f>L96</f>
        <v>百万円</v>
      </c>
      <c r="W122" s="170">
        <f t="shared" ref="W122:X124" si="38">W96</f>
        <v>0</v>
      </c>
      <c r="X122" s="2">
        <f t="shared" si="38"/>
        <v>0</v>
      </c>
      <c r="Y122" s="2">
        <f>X122</f>
        <v>0</v>
      </c>
      <c r="AA122" s="159"/>
      <c r="AE122" s="2"/>
      <c r="AF122" s="72" t="s">
        <v>474</v>
      </c>
    </row>
    <row r="123" spans="3:32" x14ac:dyDescent="0.45">
      <c r="D123" s="159" t="str">
        <f t="shared" si="36"/>
        <v>営業利益</v>
      </c>
      <c r="L123" s="4" t="str">
        <f>L97</f>
        <v>百万円</v>
      </c>
      <c r="W123" s="170">
        <f t="shared" si="38"/>
        <v>0</v>
      </c>
      <c r="X123" s="2">
        <f t="shared" si="38"/>
        <v>0</v>
      </c>
      <c r="Y123" s="2">
        <f>X123</f>
        <v>0</v>
      </c>
      <c r="AA123" s="159"/>
      <c r="AE123" s="2"/>
      <c r="AF123" s="72" t="s">
        <v>474</v>
      </c>
    </row>
    <row r="124" spans="3:32" x14ac:dyDescent="0.45">
      <c r="D124" s="159" t="str">
        <f t="shared" si="36"/>
        <v>税金等調整前当期純利益</v>
      </c>
      <c r="L124" s="4" t="str">
        <f>L98</f>
        <v>百万円</v>
      </c>
      <c r="W124" s="170">
        <f t="shared" si="38"/>
        <v>0</v>
      </c>
      <c r="X124" s="2">
        <f t="shared" si="38"/>
        <v>0</v>
      </c>
      <c r="Y124" s="2">
        <f>X124</f>
        <v>0</v>
      </c>
      <c r="AA124" s="159"/>
      <c r="AE124" s="2"/>
      <c r="AF124" s="72" t="s">
        <v>474</v>
      </c>
    </row>
    <row r="125" spans="3:32" x14ac:dyDescent="0.45">
      <c r="D125" s="163" t="str">
        <f t="shared" si="36"/>
        <v>FCF</v>
      </c>
      <c r="E125" s="163"/>
      <c r="F125" s="163"/>
      <c r="G125" s="163"/>
      <c r="H125" s="163"/>
      <c r="I125" s="163"/>
      <c r="J125" s="163"/>
      <c r="K125" s="163"/>
      <c r="L125" s="12" t="str">
        <f t="shared" ref="L125:L128" si="39">L99</f>
        <v>百万円</v>
      </c>
      <c r="M125" s="17"/>
      <c r="N125" s="17"/>
      <c r="O125" s="17"/>
      <c r="P125" s="17"/>
      <c r="Q125" s="17"/>
      <c r="R125" s="17"/>
      <c r="S125" s="17"/>
      <c r="T125" s="17"/>
      <c r="U125" s="17"/>
      <c r="V125" s="17"/>
      <c r="W125" s="172" t="str">
        <f>W99</f>
        <v>-</v>
      </c>
      <c r="X125" s="17">
        <f t="shared" ref="X125" si="40">X99</f>
        <v>0</v>
      </c>
      <c r="Y125" s="17">
        <f>IFERROR(Y123*(100-AA139)/100,"-")</f>
        <v>0</v>
      </c>
      <c r="AA125" s="159"/>
      <c r="AE125" s="2"/>
      <c r="AF125" s="72" t="s">
        <v>474</v>
      </c>
    </row>
    <row r="126" spans="3:32" x14ac:dyDescent="0.45">
      <c r="D126" s="159" t="str">
        <f t="shared" si="36"/>
        <v>割引率</v>
      </c>
      <c r="L126" s="4" t="str">
        <f t="shared" si="39"/>
        <v>-</v>
      </c>
      <c r="W126" s="173" t="s">
        <v>143</v>
      </c>
      <c r="X126" s="169" t="str">
        <f>IF($AA$140=0,"-",(1+$AA$140/100)^X127)</f>
        <v>-</v>
      </c>
      <c r="Y126" s="169" t="str">
        <f>IF($AA$140=0,"-",(1+$AA$140/100)^Y127)</f>
        <v>-</v>
      </c>
      <c r="AA126" s="159"/>
      <c r="AE126" s="2"/>
      <c r="AF126" s="72" t="s">
        <v>474</v>
      </c>
    </row>
    <row r="127" spans="3:32" hidden="1" outlineLevel="1" x14ac:dyDescent="0.45">
      <c r="E127" s="159" t="str">
        <f>E101</f>
        <v>乗数</v>
      </c>
      <c r="L127" s="4" t="str">
        <f t="shared" si="39"/>
        <v>-</v>
      </c>
      <c r="X127" s="2">
        <v>1</v>
      </c>
      <c r="Y127" s="2">
        <f>X127</f>
        <v>1</v>
      </c>
      <c r="AA127" s="159"/>
      <c r="AE127" s="2"/>
      <c r="AF127" s="72" t="s">
        <v>474</v>
      </c>
    </row>
    <row r="128" spans="3:32" collapsed="1" x14ac:dyDescent="0.45">
      <c r="D128" s="163" t="str">
        <f>D102</f>
        <v>FCF現在価値</v>
      </c>
      <c r="E128" s="163"/>
      <c r="F128" s="163"/>
      <c r="G128" s="163"/>
      <c r="H128" s="163"/>
      <c r="I128" s="163"/>
      <c r="J128" s="163"/>
      <c r="K128" s="163"/>
      <c r="L128" s="12" t="str">
        <f t="shared" si="39"/>
        <v>百万円</v>
      </c>
      <c r="M128" s="17"/>
      <c r="N128" s="17"/>
      <c r="O128" s="17"/>
      <c r="P128" s="17"/>
      <c r="Q128" s="17"/>
      <c r="R128" s="17"/>
      <c r="S128" s="17"/>
      <c r="T128" s="17"/>
      <c r="U128" s="17"/>
      <c r="V128" s="17"/>
      <c r="W128" s="172" t="s">
        <v>143</v>
      </c>
      <c r="X128" s="17" t="str">
        <f>IFERROR(X125/X126,"-")</f>
        <v>-</v>
      </c>
      <c r="Y128" s="17" t="str">
        <f>IFERROR(IF($AA$140=0,"-",Y125/(($AA$140-$AA$141)/100)/Y126),"-")</f>
        <v>-</v>
      </c>
      <c r="AA128" s="159"/>
      <c r="AE128" s="2"/>
      <c r="AF128" s="72" t="s">
        <v>474</v>
      </c>
    </row>
    <row r="129" spans="4:32" ht="4.95" customHeight="1" thickBot="1" x14ac:dyDescent="0.5">
      <c r="AA129" s="159"/>
      <c r="AE129" s="2"/>
      <c r="AF129" s="72" t="s">
        <v>474</v>
      </c>
    </row>
    <row r="130" spans="4:32" ht="4.95" customHeight="1" thickTop="1" x14ac:dyDescent="0.45">
      <c r="D130" s="160"/>
      <c r="E130" s="160"/>
      <c r="F130" s="160"/>
      <c r="G130" s="160"/>
      <c r="H130" s="160"/>
      <c r="I130" s="160"/>
      <c r="J130" s="160"/>
      <c r="K130" s="160"/>
      <c r="L130" s="161"/>
      <c r="M130" s="162"/>
      <c r="N130" s="162"/>
      <c r="O130" s="162"/>
      <c r="P130" s="162"/>
      <c r="Q130" s="162"/>
      <c r="R130" s="162"/>
      <c r="S130" s="162"/>
      <c r="T130" s="162"/>
      <c r="U130" s="162"/>
      <c r="V130" s="162"/>
      <c r="W130" s="174"/>
      <c r="X130" s="162"/>
      <c r="Y130" s="162"/>
      <c r="AA130" s="159"/>
      <c r="AE130" s="2"/>
      <c r="AF130" s="72" t="s">
        <v>474</v>
      </c>
    </row>
    <row r="131" spans="4:32" x14ac:dyDescent="0.45">
      <c r="D131" s="235" t="str">
        <f>D105</f>
        <v>項目</v>
      </c>
      <c r="E131" s="235"/>
      <c r="F131" s="235"/>
      <c r="G131" s="235"/>
      <c r="H131" s="235"/>
      <c r="I131" s="235"/>
      <c r="J131" s="235"/>
      <c r="K131" s="235"/>
      <c r="L131" s="236" t="str">
        <f>L105</f>
        <v>単位</v>
      </c>
      <c r="M131" s="237"/>
      <c r="N131" s="237"/>
      <c r="O131" s="237"/>
      <c r="P131" s="237"/>
      <c r="Q131" s="237"/>
      <c r="R131" s="237"/>
      <c r="S131" s="237"/>
      <c r="T131" s="237"/>
      <c r="U131" s="237"/>
      <c r="V131" s="237"/>
      <c r="W131" s="238" t="s">
        <v>448</v>
      </c>
      <c r="X131" s="167" t="s">
        <v>455</v>
      </c>
      <c r="Y131" s="165"/>
      <c r="Z131" s="175" t="str">
        <f>$L$6</f>
        <v>単位</v>
      </c>
      <c r="AA131" s="166" t="s">
        <v>456</v>
      </c>
      <c r="AF131" s="72" t="s">
        <v>474</v>
      </c>
    </row>
    <row r="132" spans="4:32" x14ac:dyDescent="0.45">
      <c r="D132" s="163" t="str">
        <f>D106</f>
        <v>FCF現在価値計</v>
      </c>
      <c r="E132" s="163"/>
      <c r="F132" s="163"/>
      <c r="G132" s="163"/>
      <c r="H132" s="163"/>
      <c r="I132" s="163"/>
      <c r="J132" s="163"/>
      <c r="K132" s="163"/>
      <c r="L132" s="12" t="str">
        <f t="shared" ref="L132:L141" si="41">L106</f>
        <v>百万円</v>
      </c>
      <c r="M132" s="17"/>
      <c r="N132" s="17"/>
      <c r="O132" s="17"/>
      <c r="P132" s="17"/>
      <c r="Q132" s="17"/>
      <c r="R132" s="17"/>
      <c r="S132" s="17"/>
      <c r="T132" s="17"/>
      <c r="U132" s="17"/>
      <c r="V132" s="17"/>
      <c r="W132" s="172">
        <f>SUM(W128:Y128)</f>
        <v>0</v>
      </c>
      <c r="X132" s="159" t="str">
        <f>X106</f>
        <v>株主資本</v>
      </c>
      <c r="Z132" s="148" t="str">
        <f>Format!$E$10</f>
        <v>百万円</v>
      </c>
      <c r="AA132" s="2">
        <f>AA106</f>
        <v>0</v>
      </c>
      <c r="AF132" s="72" t="s">
        <v>474</v>
      </c>
    </row>
    <row r="133" spans="4:32" x14ac:dyDescent="0.45">
      <c r="E133" s="159" t="str">
        <f t="shared" ref="E133:F135" si="42">E107</f>
        <v>＋</v>
      </c>
      <c r="F133" s="159" t="str">
        <f t="shared" si="42"/>
        <v>現預金</v>
      </c>
      <c r="L133" s="4" t="str">
        <f t="shared" si="41"/>
        <v>百万円</v>
      </c>
      <c r="W133" s="170" t="str">
        <f>W107</f>
        <v>-</v>
      </c>
      <c r="X133" s="163" t="str">
        <f t="shared" ref="X133:X141" si="43">X107</f>
        <v>有利子負債</v>
      </c>
      <c r="Y133" s="17"/>
      <c r="Z133" s="152" t="str">
        <f>Format!$E$10</f>
        <v>百万円</v>
      </c>
      <c r="AA133" s="17" t="str">
        <f>AA107</f>
        <v>-</v>
      </c>
      <c r="AF133" s="72" t="s">
        <v>474</v>
      </c>
    </row>
    <row r="134" spans="4:32" x14ac:dyDescent="0.45">
      <c r="E134" s="111" t="str">
        <f t="shared" si="42"/>
        <v>－</v>
      </c>
      <c r="F134" s="159" t="str">
        <f t="shared" si="42"/>
        <v>有利子負債</v>
      </c>
      <c r="L134" s="4" t="str">
        <f t="shared" si="41"/>
        <v>百万円</v>
      </c>
      <c r="W134" s="170" t="str">
        <f>W108</f>
        <v>-</v>
      </c>
      <c r="X134" s="159" t="str">
        <f t="shared" si="43"/>
        <v>リスクフリーレート</v>
      </c>
      <c r="Z134" s="148" t="s">
        <v>47</v>
      </c>
      <c r="AA134" s="10">
        <f>AA108</f>
        <v>1.5</v>
      </c>
      <c r="AF134" s="72" t="s">
        <v>474</v>
      </c>
    </row>
    <row r="135" spans="4:32" x14ac:dyDescent="0.45">
      <c r="E135" s="111" t="str">
        <f t="shared" si="42"/>
        <v>±</v>
      </c>
      <c r="F135" s="159" t="str">
        <f t="shared" si="42"/>
        <v>その他増減項目</v>
      </c>
      <c r="L135" s="4" t="str">
        <f t="shared" si="41"/>
        <v>百万円</v>
      </c>
      <c r="W135" s="170">
        <f>SUM(W136:W138)</f>
        <v>0</v>
      </c>
      <c r="X135" s="163" t="str">
        <f t="shared" si="43"/>
        <v>リスクプレミアム</v>
      </c>
      <c r="Y135" s="17"/>
      <c r="Z135" s="152" t="s">
        <v>47</v>
      </c>
      <c r="AA135" s="168">
        <f t="shared" ref="AA135:AA136" si="44">AA109</f>
        <v>6.5</v>
      </c>
      <c r="AF135" s="72" t="s">
        <v>474</v>
      </c>
    </row>
    <row r="136" spans="4:32" x14ac:dyDescent="0.45">
      <c r="F136" s="159" t="str">
        <f>F110</f>
        <v>±</v>
      </c>
      <c r="K136" s="159" t="str">
        <f>IF(OR(K110="",K110=0,K110="-"),"-",K110)</f>
        <v>AAA</v>
      </c>
      <c r="L136" s="4" t="str">
        <f t="shared" si="41"/>
        <v>百万円</v>
      </c>
      <c r="W136" s="170" t="str">
        <f>IF(OR(W110="",W110=0,W110="-"),"-",W110)</f>
        <v>-</v>
      </c>
      <c r="X136" s="159" t="str">
        <f t="shared" si="43"/>
        <v>ベータ</v>
      </c>
      <c r="Z136" s="148" t="s">
        <v>143</v>
      </c>
      <c r="AA136" s="10">
        <f t="shared" si="44"/>
        <v>1</v>
      </c>
      <c r="AF136" s="72" t="s">
        <v>474</v>
      </c>
    </row>
    <row r="137" spans="4:32" x14ac:dyDescent="0.45">
      <c r="F137" s="159" t="str">
        <f t="shared" ref="F137:F138" si="45">F111</f>
        <v>±</v>
      </c>
      <c r="K137" s="159" t="str">
        <f t="shared" ref="K137:K138" si="46">IF(OR(K111="",K111=0,K111="-"),"-",K111)</f>
        <v>BBB</v>
      </c>
      <c r="L137" s="4" t="str">
        <f t="shared" si="41"/>
        <v>百万円</v>
      </c>
      <c r="W137" s="170" t="str">
        <f t="shared" ref="W137:W138" si="47">IF(OR(W111="",W111=0,W111="-"),"-",W111)</f>
        <v>-</v>
      </c>
      <c r="X137" s="163" t="str">
        <f t="shared" si="43"/>
        <v>株主資本コスト</v>
      </c>
      <c r="Y137" s="17"/>
      <c r="Z137" s="152" t="s">
        <v>47</v>
      </c>
      <c r="AA137" s="168">
        <f>AA136*AA135+AA134</f>
        <v>8</v>
      </c>
      <c r="AF137" s="72" t="s">
        <v>474</v>
      </c>
    </row>
    <row r="138" spans="4:32" x14ac:dyDescent="0.45">
      <c r="F138" s="159" t="str">
        <f t="shared" si="45"/>
        <v>±</v>
      </c>
      <c r="K138" s="159" t="str">
        <f t="shared" si="46"/>
        <v>ZZZ</v>
      </c>
      <c r="L138" s="4" t="str">
        <f t="shared" si="41"/>
        <v>百万円</v>
      </c>
      <c r="W138" s="170" t="str">
        <f t="shared" si="47"/>
        <v>-</v>
      </c>
      <c r="X138" s="159" t="str">
        <f t="shared" si="43"/>
        <v>有利子負債コスト</v>
      </c>
      <c r="Z138" s="148" t="s">
        <v>47</v>
      </c>
      <c r="AA138" s="10">
        <f>AA112</f>
        <v>1.5</v>
      </c>
      <c r="AF138" s="72" t="s">
        <v>474</v>
      </c>
    </row>
    <row r="139" spans="4:32" x14ac:dyDescent="0.45">
      <c r="D139" s="163" t="str">
        <f t="shared" ref="D139:D141" si="48">D113</f>
        <v>FCF評価による価値</v>
      </c>
      <c r="E139" s="163"/>
      <c r="F139" s="163"/>
      <c r="G139" s="163"/>
      <c r="H139" s="163"/>
      <c r="I139" s="163"/>
      <c r="J139" s="163"/>
      <c r="K139" s="163"/>
      <c r="L139" s="12" t="str">
        <f t="shared" si="41"/>
        <v>百万円</v>
      </c>
      <c r="M139" s="17"/>
      <c r="N139" s="17"/>
      <c r="O139" s="17"/>
      <c r="P139" s="17"/>
      <c r="Q139" s="17"/>
      <c r="R139" s="17"/>
      <c r="S139" s="17"/>
      <c r="T139" s="17"/>
      <c r="U139" s="17"/>
      <c r="V139" s="17"/>
      <c r="W139" s="172">
        <f>SUM(W132,W133,W134,W135)</f>
        <v>0</v>
      </c>
      <c r="X139" s="163" t="str">
        <f t="shared" si="43"/>
        <v>法定実効税率</v>
      </c>
      <c r="Y139" s="17"/>
      <c r="Z139" s="152" t="s">
        <v>47</v>
      </c>
      <c r="AA139" s="168">
        <f>Format!$E$9</f>
        <v>30.62</v>
      </c>
      <c r="AF139" s="72" t="s">
        <v>474</v>
      </c>
    </row>
    <row r="140" spans="4:32" x14ac:dyDescent="0.45">
      <c r="D140" s="159" t="str">
        <f t="shared" si="48"/>
        <v>潜在株調整後株式数</v>
      </c>
      <c r="L140" s="4" t="str">
        <f t="shared" si="41"/>
        <v>株</v>
      </c>
      <c r="W140" s="191">
        <f>W114</f>
        <v>0</v>
      </c>
      <c r="X140" s="159" t="str">
        <f t="shared" si="43"/>
        <v>税引後WACC</v>
      </c>
      <c r="Z140" s="148" t="s">
        <v>47</v>
      </c>
      <c r="AA140" s="10">
        <f>AA137*IF(OR(AA132=0,AA132="-"),0,AA132/SUM(AA132,AA133))+AA138*(100-AA139)/100*IF(OR(AA133=0,AA133="-"),0,AA133/SUM(AA132,AA133))</f>
        <v>0</v>
      </c>
      <c r="AF140" s="72" t="s">
        <v>474</v>
      </c>
    </row>
    <row r="141" spans="4:32" x14ac:dyDescent="0.45">
      <c r="D141" s="163" t="str">
        <f t="shared" si="48"/>
        <v>目標株価</v>
      </c>
      <c r="E141" s="163"/>
      <c r="F141" s="163"/>
      <c r="G141" s="163"/>
      <c r="H141" s="163"/>
      <c r="I141" s="163"/>
      <c r="J141" s="163"/>
      <c r="K141" s="163"/>
      <c r="L141" s="12" t="str">
        <f t="shared" si="41"/>
        <v>円</v>
      </c>
      <c r="M141" s="17"/>
      <c r="N141" s="17"/>
      <c r="O141" s="17"/>
      <c r="P141" s="17"/>
      <c r="Q141" s="17"/>
      <c r="R141" s="17"/>
      <c r="S141" s="17"/>
      <c r="T141" s="17"/>
      <c r="U141" s="17"/>
      <c r="V141" s="17"/>
      <c r="W141" s="164" t="str">
        <f>IFERROR(ROUND(W139*Format!$E$11/W140,-1),"-")</f>
        <v>-</v>
      </c>
      <c r="X141" s="163" t="str">
        <f t="shared" si="43"/>
        <v>永久成長率</v>
      </c>
      <c r="Y141" s="17"/>
      <c r="Z141" s="152" t="s">
        <v>47</v>
      </c>
      <c r="AA141" s="168">
        <f>AA115</f>
        <v>0</v>
      </c>
      <c r="AF141" s="72" t="s">
        <v>474</v>
      </c>
    </row>
    <row r="142" spans="4:32" ht="4.95" customHeight="1" thickBot="1" x14ac:dyDescent="0.5">
      <c r="X142" s="159"/>
      <c r="AF142" s="72" t="s">
        <v>474</v>
      </c>
    </row>
    <row r="143" spans="4:32" ht="4.95" customHeight="1" thickTop="1" x14ac:dyDescent="0.45">
      <c r="D143" s="160"/>
      <c r="E143" s="160"/>
      <c r="F143" s="160"/>
      <c r="G143" s="160"/>
      <c r="H143" s="160"/>
      <c r="I143" s="160"/>
      <c r="J143" s="160"/>
      <c r="K143" s="160"/>
      <c r="L143" s="161"/>
      <c r="M143" s="162"/>
      <c r="N143" s="162"/>
      <c r="O143" s="162"/>
      <c r="P143" s="162"/>
      <c r="Q143" s="162"/>
      <c r="R143" s="162"/>
      <c r="S143" s="162"/>
      <c r="T143" s="162"/>
      <c r="U143" s="162"/>
      <c r="V143" s="162"/>
      <c r="W143" s="174"/>
      <c r="X143" s="162"/>
      <c r="Y143" s="162"/>
      <c r="Z143" s="162"/>
      <c r="AA143" s="162"/>
      <c r="AF143" s="72" t="s">
        <v>474</v>
      </c>
    </row>
    <row r="144" spans="4:32" x14ac:dyDescent="0.45">
      <c r="AF144" s="72" t="s">
        <v>474</v>
      </c>
    </row>
    <row r="145" spans="1:32" x14ac:dyDescent="0.45">
      <c r="AF145" s="72" t="s">
        <v>474</v>
      </c>
    </row>
    <row r="146" spans="1:32" x14ac:dyDescent="0.45">
      <c r="A146" s="72" t="s">
        <v>474</v>
      </c>
      <c r="B146" s="72" t="s">
        <v>474</v>
      </c>
      <c r="C146" s="72" t="s">
        <v>474</v>
      </c>
      <c r="D146" s="72" t="s">
        <v>474</v>
      </c>
      <c r="E146" s="72" t="s">
        <v>474</v>
      </c>
      <c r="F146" s="72" t="s">
        <v>474</v>
      </c>
      <c r="G146" s="72" t="s">
        <v>474</v>
      </c>
      <c r="H146" s="72" t="s">
        <v>474</v>
      </c>
      <c r="I146" s="72" t="s">
        <v>474</v>
      </c>
      <c r="J146" s="72" t="s">
        <v>474</v>
      </c>
      <c r="K146" s="72" t="s">
        <v>474</v>
      </c>
      <c r="L146" s="72" t="s">
        <v>474</v>
      </c>
      <c r="M146" s="72" t="s">
        <v>474</v>
      </c>
      <c r="N146" s="72" t="s">
        <v>474</v>
      </c>
      <c r="O146" s="72" t="s">
        <v>474</v>
      </c>
      <c r="P146" s="72" t="s">
        <v>474</v>
      </c>
      <c r="Q146" s="72" t="s">
        <v>474</v>
      </c>
      <c r="R146" s="72" t="s">
        <v>474</v>
      </c>
      <c r="S146" s="72" t="s">
        <v>474</v>
      </c>
      <c r="T146" s="72" t="s">
        <v>474</v>
      </c>
      <c r="U146" s="72" t="s">
        <v>474</v>
      </c>
      <c r="V146" s="72" t="s">
        <v>474</v>
      </c>
      <c r="W146" s="72" t="s">
        <v>474</v>
      </c>
      <c r="X146" s="72" t="s">
        <v>474</v>
      </c>
      <c r="Y146" s="72" t="s">
        <v>474</v>
      </c>
      <c r="Z146" s="72" t="s">
        <v>474</v>
      </c>
      <c r="AA146" s="72" t="s">
        <v>474</v>
      </c>
      <c r="AB146" s="72" t="s">
        <v>474</v>
      </c>
      <c r="AC146" s="72" t="s">
        <v>474</v>
      </c>
      <c r="AD146" s="72" t="s">
        <v>474</v>
      </c>
      <c r="AE146" s="72" t="s">
        <v>474</v>
      </c>
      <c r="AF146" s="72" t="s">
        <v>474</v>
      </c>
    </row>
  </sheetData>
  <phoneticPr fontId="1"/>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C36AE-CD42-4A6B-952C-BAA1C73B62DA}">
  <sheetPr>
    <tabColor theme="0" tint="-0.249977111117893"/>
  </sheetPr>
  <dimension ref="A1"/>
  <sheetViews>
    <sheetView zoomScale="60" zoomScaleNormal="60" workbookViewId="0"/>
  </sheetViews>
  <sheetFormatPr defaultColWidth="9.09765625" defaultRowHeight="14.4" x14ac:dyDescent="0.45"/>
  <cols>
    <col min="1" max="16384" width="9.09765625" style="1"/>
  </cols>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How to use</vt:lpstr>
      <vt:lpstr>Format</vt:lpstr>
      <vt:lpstr>Model</vt:lpstr>
      <vt:lpstr>Chart</vt:lpstr>
      <vt:lpstr>Cor tax sim</vt:lpstr>
      <vt:lpstr>DCF</vt:lpstr>
      <vt:lpstr>XX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2022-05-31T01:38:30Z</dcterms:created>
  <dcterms:modified xsi:type="dcterms:W3CDTF">2025-11-11T05:11:56Z</dcterms:modified>
</cp:coreProperties>
</file>